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bazant/Documents/papers/misc fluids/2020/COVID-19_indoor_disease_transmission/6-foot-rule/"/>
    </mc:Choice>
  </mc:AlternateContent>
  <xr:revisionPtr revIDLastSave="0" documentId="8_{597A8068-211F-CF49-9FFF-EF02B4220072}" xr6:coauthVersionLast="46" xr6:coauthVersionMax="46" xr10:uidLastSave="{00000000-0000-0000-0000-000000000000}"/>
  <bookViews>
    <workbookView xWindow="5600" yWindow="460" windowWidth="23200" windowHeight="15780" xr2:uid="{2CAB60B8-2B25-2841-9EEC-25E3F7AC2E10}"/>
  </bookViews>
  <sheets>
    <sheet name="Guideline Calculator" sheetId="1" r:id="rId1"/>
    <sheet name="Plot Data" sheetId="5" r:id="rId2"/>
    <sheet name="Sheet2" sheetId="2" state="hidden" r:id="rId3"/>
    <sheet name="Sheet3" sheetId="3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8" i="1"/>
  <c r="C20" i="1"/>
  <c r="C57" i="1"/>
  <c r="C26" i="1"/>
  <c r="C37" i="1"/>
  <c r="C32" i="1"/>
  <c r="C41" i="1"/>
  <c r="E41" i="1"/>
  <c r="E17" i="1"/>
  <c r="C42" i="1"/>
  <c r="E16" i="1"/>
  <c r="E18" i="1"/>
  <c r="C48" i="1"/>
  <c r="C53" i="1"/>
  <c r="E58" i="1"/>
  <c r="C55" i="1"/>
  <c r="C56" i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C3" i="5"/>
  <c r="C4" i="5"/>
  <c r="C5" i="5"/>
  <c r="C6" i="5"/>
  <c r="C7" i="5"/>
  <c r="C8" i="5"/>
  <c r="C9" i="5"/>
  <c r="C30" i="1"/>
  <c r="E36" i="1"/>
  <c r="E20" i="1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20" i="5"/>
  <c r="F21" i="5"/>
  <c r="F22" i="5"/>
  <c r="F23" i="5"/>
  <c r="F24" i="5"/>
  <c r="F25" i="5"/>
  <c r="C10" i="5"/>
  <c r="C23" i="1"/>
  <c r="C24" i="1"/>
  <c r="C63" i="1"/>
  <c r="C62" i="1"/>
  <c r="E22" i="1"/>
  <c r="C11" i="5"/>
  <c r="F43" i="5"/>
  <c r="F45" i="5"/>
  <c r="F47" i="5"/>
  <c r="F49" i="5"/>
  <c r="F51" i="5"/>
  <c r="F53" i="5"/>
  <c r="F55" i="5"/>
  <c r="F57" i="5"/>
  <c r="F59" i="5"/>
  <c r="F61" i="5"/>
  <c r="F63" i="5"/>
  <c r="F65" i="5"/>
  <c r="F67" i="5"/>
  <c r="F69" i="5"/>
  <c r="F71" i="5"/>
  <c r="F73" i="5"/>
  <c r="F75" i="5"/>
  <c r="F77" i="5"/>
  <c r="F79" i="5"/>
  <c r="F81" i="5"/>
  <c r="F83" i="5"/>
  <c r="F85" i="5"/>
  <c r="F87" i="5"/>
  <c r="F89" i="5"/>
  <c r="F91" i="5"/>
  <c r="F93" i="5"/>
  <c r="F95" i="5"/>
  <c r="F97" i="5"/>
  <c r="F99" i="5"/>
  <c r="F101" i="5"/>
  <c r="F103" i="5"/>
  <c r="F105" i="5"/>
  <c r="F107" i="5"/>
  <c r="F109" i="5"/>
  <c r="F111" i="5"/>
  <c r="F113" i="5"/>
  <c r="F44" i="5"/>
  <c r="F46" i="5"/>
  <c r="F48" i="5"/>
  <c r="F50" i="5"/>
  <c r="F52" i="5"/>
  <c r="F54" i="5"/>
  <c r="F56" i="5"/>
  <c r="F58" i="5"/>
  <c r="F60" i="5"/>
  <c r="F62" i="5"/>
  <c r="F64" i="5"/>
  <c r="F66" i="5"/>
  <c r="F68" i="5"/>
  <c r="F70" i="5"/>
  <c r="F72" i="5"/>
  <c r="F74" i="5"/>
  <c r="F76" i="5"/>
  <c r="F78" i="5"/>
  <c r="F80" i="5"/>
  <c r="F82" i="5"/>
  <c r="F84" i="5"/>
  <c r="F86" i="5"/>
  <c r="F88" i="5"/>
  <c r="F90" i="5"/>
  <c r="F92" i="5"/>
  <c r="F94" i="5"/>
  <c r="F96" i="5"/>
  <c r="F98" i="5"/>
  <c r="F100" i="5"/>
  <c r="F102" i="5"/>
  <c r="F104" i="5"/>
  <c r="F106" i="5"/>
  <c r="F108" i="5"/>
  <c r="F110" i="5"/>
  <c r="F112" i="5"/>
  <c r="E23" i="1"/>
  <c r="E42" i="1"/>
  <c r="E3" i="5"/>
  <c r="E4" i="5"/>
  <c r="E5" i="5"/>
  <c r="E6" i="5"/>
  <c r="C43" i="1"/>
  <c r="C44" i="1"/>
  <c r="C12" i="5"/>
  <c r="C54" i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E7" i="5"/>
  <c r="C13" i="5"/>
  <c r="E63" i="1"/>
  <c r="E8" i="5"/>
  <c r="C14" i="5"/>
  <c r="E62" i="1"/>
  <c r="H2" i="5"/>
  <c r="A3" i="5"/>
  <c r="E9" i="5"/>
  <c r="C15" i="5"/>
  <c r="A4" i="5"/>
  <c r="B3" i="5"/>
  <c r="E10" i="5"/>
  <c r="C16" i="5"/>
  <c r="B4" i="5"/>
  <c r="A5" i="5"/>
  <c r="E11" i="5"/>
  <c r="C17" i="5"/>
  <c r="B5" i="5"/>
  <c r="A6" i="5"/>
  <c r="E12" i="5"/>
  <c r="C18" i="5"/>
  <c r="A7" i="5"/>
  <c r="B6" i="5"/>
  <c r="E13" i="5"/>
  <c r="C19" i="5"/>
  <c r="A8" i="5"/>
  <c r="B7" i="5"/>
  <c r="E14" i="5"/>
  <c r="C26" i="5"/>
  <c r="C20" i="5"/>
  <c r="A9" i="5"/>
  <c r="B8" i="5"/>
  <c r="E15" i="5"/>
  <c r="C21" i="5"/>
  <c r="C27" i="5"/>
  <c r="A10" i="5"/>
  <c r="B9" i="5"/>
  <c r="E16" i="5"/>
  <c r="C28" i="5"/>
  <c r="C22" i="5"/>
  <c r="A11" i="5"/>
  <c r="B10" i="5"/>
  <c r="E17" i="5"/>
  <c r="C23" i="5"/>
  <c r="C29" i="5"/>
  <c r="A12" i="5"/>
  <c r="B11" i="5"/>
  <c r="E18" i="5"/>
  <c r="C30" i="5"/>
  <c r="C24" i="5"/>
  <c r="A13" i="5"/>
  <c r="B12" i="5"/>
  <c r="E19" i="5"/>
  <c r="C25" i="5"/>
  <c r="C31" i="5"/>
  <c r="A14" i="5"/>
  <c r="B13" i="5"/>
  <c r="E20" i="5"/>
  <c r="C32" i="5"/>
  <c r="A15" i="5"/>
  <c r="B14" i="5"/>
  <c r="E21" i="5"/>
  <c r="C33" i="5"/>
  <c r="A16" i="5"/>
  <c r="B15" i="5"/>
  <c r="E22" i="5"/>
  <c r="C34" i="5"/>
  <c r="B16" i="5"/>
  <c r="A17" i="5"/>
  <c r="E23" i="5"/>
  <c r="C35" i="5"/>
  <c r="A18" i="5"/>
  <c r="B17" i="5"/>
  <c r="E24" i="5"/>
  <c r="C36" i="5"/>
  <c r="A19" i="5"/>
  <c r="B18" i="5"/>
  <c r="E25" i="5"/>
  <c r="C37" i="5"/>
  <c r="A20" i="5"/>
  <c r="B19" i="5"/>
  <c r="E26" i="5"/>
  <c r="C38" i="5"/>
  <c r="B20" i="5"/>
  <c r="A21" i="5"/>
  <c r="E27" i="5"/>
  <c r="C39" i="5"/>
  <c r="A22" i="5"/>
  <c r="B21" i="5"/>
  <c r="E28" i="5"/>
  <c r="C40" i="5"/>
  <c r="A23" i="5"/>
  <c r="B22" i="5"/>
  <c r="E29" i="5"/>
  <c r="C41" i="5"/>
  <c r="A24" i="5"/>
  <c r="B23" i="5"/>
  <c r="E30" i="5"/>
  <c r="C42" i="5"/>
  <c r="B24" i="5"/>
  <c r="A25" i="5"/>
  <c r="E31" i="5"/>
  <c r="C43" i="5"/>
  <c r="C44" i="5"/>
  <c r="A26" i="5"/>
  <c r="B25" i="5"/>
  <c r="E32" i="5"/>
  <c r="C46" i="5"/>
  <c r="C45" i="5"/>
  <c r="B26" i="5"/>
  <c r="A27" i="5"/>
  <c r="E33" i="5"/>
  <c r="C47" i="5"/>
  <c r="C48" i="5"/>
  <c r="A28" i="5"/>
  <c r="B27" i="5"/>
  <c r="E34" i="5"/>
  <c r="C50" i="5"/>
  <c r="C49" i="5"/>
  <c r="A29" i="5"/>
  <c r="B28" i="5"/>
  <c r="E35" i="5"/>
  <c r="C51" i="5"/>
  <c r="C52" i="5"/>
  <c r="A30" i="5"/>
  <c r="B29" i="5"/>
  <c r="E36" i="5"/>
  <c r="C54" i="5"/>
  <c r="C53" i="5"/>
  <c r="A31" i="5"/>
  <c r="B30" i="5"/>
  <c r="E37" i="5"/>
  <c r="C55" i="5"/>
  <c r="C56" i="5"/>
  <c r="A32" i="5"/>
  <c r="B31" i="5"/>
  <c r="E38" i="5"/>
  <c r="C58" i="5"/>
  <c r="C57" i="5"/>
  <c r="A33" i="5"/>
  <c r="B32" i="5"/>
  <c r="E39" i="5"/>
  <c r="C59" i="5"/>
  <c r="C60" i="5"/>
  <c r="A34" i="5"/>
  <c r="B33" i="5"/>
  <c r="E40" i="5"/>
  <c r="C62" i="5"/>
  <c r="C61" i="5"/>
  <c r="A35" i="5"/>
  <c r="B34" i="5"/>
  <c r="E41" i="5"/>
  <c r="C63" i="5"/>
  <c r="C64" i="5"/>
  <c r="A36" i="5"/>
  <c r="B35" i="5"/>
  <c r="E42" i="5"/>
  <c r="C66" i="5"/>
  <c r="C65" i="5"/>
  <c r="A37" i="5"/>
  <c r="B36" i="5"/>
  <c r="E44" i="5"/>
  <c r="E43" i="5"/>
  <c r="C67" i="5"/>
  <c r="C68" i="5"/>
  <c r="B37" i="5"/>
  <c r="A38" i="5"/>
  <c r="E46" i="5"/>
  <c r="E48" i="5"/>
  <c r="E50" i="5"/>
  <c r="E52" i="5"/>
  <c r="E54" i="5"/>
  <c r="E56" i="5"/>
  <c r="E58" i="5"/>
  <c r="E60" i="5"/>
  <c r="E62" i="5"/>
  <c r="E64" i="5"/>
  <c r="E66" i="5"/>
  <c r="E68" i="5"/>
  <c r="E70" i="5"/>
  <c r="E72" i="5"/>
  <c r="E74" i="5"/>
  <c r="E76" i="5"/>
  <c r="E78" i="5"/>
  <c r="E80" i="5"/>
  <c r="E82" i="5"/>
  <c r="E84" i="5"/>
  <c r="E86" i="5"/>
  <c r="E88" i="5"/>
  <c r="E90" i="5"/>
  <c r="E92" i="5"/>
  <c r="E94" i="5"/>
  <c r="E96" i="5"/>
  <c r="E98" i="5"/>
  <c r="E100" i="5"/>
  <c r="E102" i="5"/>
  <c r="E104" i="5"/>
  <c r="E106" i="5"/>
  <c r="E108" i="5"/>
  <c r="E110" i="5"/>
  <c r="E112" i="5"/>
  <c r="E45" i="5"/>
  <c r="C70" i="5"/>
  <c r="C69" i="5"/>
  <c r="A39" i="5"/>
  <c r="B38" i="5"/>
  <c r="E47" i="5"/>
  <c r="E49" i="5"/>
  <c r="E51" i="5"/>
  <c r="E53" i="5"/>
  <c r="E55" i="5"/>
  <c r="E57" i="5"/>
  <c r="E59" i="5"/>
  <c r="E61" i="5"/>
  <c r="E63" i="5"/>
  <c r="E65" i="5"/>
  <c r="E67" i="5"/>
  <c r="E69" i="5"/>
  <c r="E71" i="5"/>
  <c r="E73" i="5"/>
  <c r="E75" i="5"/>
  <c r="E77" i="5"/>
  <c r="E79" i="5"/>
  <c r="E81" i="5"/>
  <c r="E83" i="5"/>
  <c r="E85" i="5"/>
  <c r="E87" i="5"/>
  <c r="E89" i="5"/>
  <c r="E91" i="5"/>
  <c r="E93" i="5"/>
  <c r="E95" i="5"/>
  <c r="E97" i="5"/>
  <c r="E99" i="5"/>
  <c r="E101" i="5"/>
  <c r="E103" i="5"/>
  <c r="E105" i="5"/>
  <c r="E107" i="5"/>
  <c r="E109" i="5"/>
  <c r="E111" i="5"/>
  <c r="E113" i="5"/>
  <c r="C71" i="5"/>
  <c r="C72" i="5"/>
  <c r="A40" i="5"/>
  <c r="B39" i="5"/>
  <c r="C74" i="5"/>
  <c r="C73" i="5"/>
  <c r="B40" i="5"/>
  <c r="A41" i="5"/>
  <c r="C75" i="5"/>
  <c r="C76" i="5"/>
  <c r="A42" i="5"/>
  <c r="B41" i="5"/>
  <c r="C78" i="5"/>
  <c r="C77" i="5"/>
  <c r="A43" i="5"/>
  <c r="B42" i="5"/>
  <c r="C79" i="5"/>
  <c r="C80" i="5"/>
  <c r="A44" i="5"/>
  <c r="B43" i="5"/>
  <c r="C82" i="5"/>
  <c r="C81" i="5"/>
  <c r="A45" i="5"/>
  <c r="B44" i="5"/>
  <c r="C83" i="5"/>
  <c r="C84" i="5"/>
  <c r="A46" i="5"/>
  <c r="B45" i="5"/>
  <c r="C86" i="5"/>
  <c r="C85" i="5"/>
  <c r="B46" i="5"/>
  <c r="A47" i="5"/>
  <c r="C87" i="5"/>
  <c r="C88" i="5"/>
  <c r="A48" i="5"/>
  <c r="B47" i="5"/>
  <c r="C90" i="5"/>
  <c r="C89" i="5"/>
  <c r="A49" i="5"/>
  <c r="B48" i="5"/>
  <c r="C91" i="5"/>
  <c r="C92" i="5"/>
  <c r="A50" i="5"/>
  <c r="B49" i="5"/>
  <c r="C94" i="5"/>
  <c r="C93" i="5"/>
  <c r="A51" i="5"/>
  <c r="B50" i="5"/>
  <c r="C95" i="5"/>
  <c r="C96" i="5"/>
  <c r="A52" i="5"/>
  <c r="B51" i="5"/>
  <c r="C97" i="5"/>
  <c r="C98" i="5"/>
  <c r="A53" i="5"/>
  <c r="B52" i="5"/>
  <c r="C100" i="5"/>
  <c r="C99" i="5"/>
  <c r="A54" i="5"/>
  <c r="B53" i="5"/>
  <c r="C101" i="5"/>
  <c r="C102" i="5"/>
  <c r="A55" i="5"/>
  <c r="B54" i="5"/>
  <c r="C103" i="5"/>
  <c r="C104" i="5"/>
  <c r="A56" i="5"/>
  <c r="B55" i="5"/>
  <c r="C106" i="5"/>
  <c r="C105" i="5"/>
  <c r="A57" i="5"/>
  <c r="B56" i="5"/>
  <c r="C107" i="5"/>
  <c r="C108" i="5"/>
  <c r="B57" i="5"/>
  <c r="A58" i="5"/>
  <c r="C109" i="5"/>
  <c r="C110" i="5"/>
  <c r="A59" i="5"/>
  <c r="B58" i="5"/>
  <c r="C112" i="5"/>
  <c r="C111" i="5"/>
  <c r="B59" i="5"/>
  <c r="A60" i="5"/>
  <c r="C113" i="5"/>
  <c r="B60" i="5"/>
  <c r="A61" i="5"/>
  <c r="B61" i="5"/>
  <c r="A62" i="5"/>
  <c r="A63" i="5"/>
  <c r="B62" i="5"/>
  <c r="A64" i="5"/>
  <c r="B63" i="5"/>
  <c r="A65" i="5"/>
  <c r="B64" i="5"/>
  <c r="A66" i="5"/>
  <c r="B65" i="5"/>
  <c r="B66" i="5"/>
  <c r="A67" i="5"/>
  <c r="B67" i="5"/>
  <c r="A68" i="5"/>
  <c r="A69" i="5"/>
  <c r="B68" i="5"/>
  <c r="A70" i="5"/>
  <c r="B69" i="5"/>
  <c r="A71" i="5"/>
  <c r="B70" i="5"/>
  <c r="B71" i="5"/>
  <c r="A72" i="5"/>
  <c r="B72" i="5"/>
  <c r="A73" i="5"/>
  <c r="A74" i="5"/>
  <c r="B73" i="5"/>
  <c r="A75" i="5"/>
  <c r="B74" i="5"/>
  <c r="B75" i="5"/>
  <c r="A76" i="5"/>
  <c r="B76" i="5"/>
  <c r="A77" i="5"/>
  <c r="A78" i="5"/>
  <c r="B77" i="5"/>
  <c r="A79" i="5"/>
  <c r="B78" i="5"/>
  <c r="A80" i="5"/>
  <c r="B79" i="5"/>
  <c r="A81" i="5"/>
  <c r="B80" i="5"/>
  <c r="A82" i="5"/>
  <c r="B81" i="5"/>
  <c r="A83" i="5"/>
  <c r="B82" i="5"/>
  <c r="A84" i="5"/>
  <c r="B83" i="5"/>
  <c r="A85" i="5"/>
  <c r="B84" i="5"/>
  <c r="B85" i="5"/>
  <c r="A86" i="5"/>
  <c r="A87" i="5"/>
  <c r="B86" i="5"/>
  <c r="A88" i="5"/>
  <c r="B87" i="5"/>
  <c r="A89" i="5"/>
  <c r="B88" i="5"/>
  <c r="A90" i="5"/>
  <c r="B89" i="5"/>
  <c r="A91" i="5"/>
  <c r="B90" i="5"/>
  <c r="A92" i="5"/>
  <c r="B91" i="5"/>
  <c r="B92" i="5"/>
  <c r="A93" i="5"/>
  <c r="A94" i="5"/>
  <c r="B93" i="5"/>
  <c r="B94" i="5"/>
  <c r="A95" i="5"/>
  <c r="A96" i="5"/>
  <c r="B95" i="5"/>
  <c r="A97" i="5"/>
  <c r="B96" i="5"/>
  <c r="A98" i="5"/>
  <c r="B97" i="5"/>
  <c r="A99" i="5"/>
  <c r="B98" i="5"/>
  <c r="A100" i="5"/>
  <c r="B99" i="5"/>
  <c r="A101" i="5"/>
  <c r="B100" i="5"/>
  <c r="A102" i="5"/>
  <c r="B101" i="5"/>
  <c r="A103" i="5"/>
  <c r="B102" i="5"/>
  <c r="B103" i="5"/>
  <c r="A104" i="5"/>
  <c r="A105" i="5"/>
  <c r="B104" i="5"/>
  <c r="A106" i="5"/>
  <c r="B105" i="5"/>
  <c r="A107" i="5"/>
  <c r="B106" i="5"/>
  <c r="A108" i="5"/>
  <c r="B107" i="5"/>
  <c r="A109" i="5"/>
  <c r="B108" i="5"/>
  <c r="A110" i="5"/>
  <c r="B109" i="5"/>
  <c r="A111" i="5"/>
  <c r="B110" i="5"/>
  <c r="A112" i="5"/>
  <c r="B111" i="5"/>
  <c r="A113" i="5"/>
  <c r="B113" i="5"/>
  <c r="B112" i="5"/>
</calcChain>
</file>

<file path=xl/sharedStrings.xml><?xml version="1.0" encoding="utf-8"?>
<sst xmlns="http://schemas.openxmlformats.org/spreadsheetml/2006/main" count="121" uniqueCount="106">
  <si>
    <t>bazant@mit.edu</t>
  </si>
  <si>
    <t>"Beyond Six Feet: A Guideline to Limit Indoor Airborne Transmission of COVID-19"</t>
  </si>
  <si>
    <t>Physical Parameters</t>
  </si>
  <si>
    <r>
      <t xml:space="preserve">Room volume, </t>
    </r>
    <r>
      <rPr>
        <i/>
        <sz val="12"/>
        <color theme="1"/>
        <rFont val="Calibri"/>
        <family val="2"/>
        <scheme val="minor"/>
      </rPr>
      <t>V</t>
    </r>
  </si>
  <si>
    <r>
      <t xml:space="preserve">Mean ceiling height, </t>
    </r>
    <r>
      <rPr>
        <i/>
        <sz val="12"/>
        <color theme="1"/>
        <rFont val="Calibri"/>
        <family val="2"/>
        <scheme val="minor"/>
      </rPr>
      <t xml:space="preserve">H </t>
    </r>
  </si>
  <si>
    <r>
      <t xml:space="preserve">Floor area, </t>
    </r>
    <r>
      <rPr>
        <i/>
        <sz val="12"/>
        <color theme="1"/>
        <rFont val="Calibri"/>
        <family val="2"/>
        <scheme val="minor"/>
      </rPr>
      <t>A</t>
    </r>
  </si>
  <si>
    <r>
      <t xml:space="preserve">Mean breathing flow rate, </t>
    </r>
    <r>
      <rPr>
        <i/>
        <sz val="12"/>
        <color theme="1"/>
        <rFont val="Calibri"/>
        <family val="2"/>
        <scheme val="minor"/>
      </rPr>
      <t>Q</t>
    </r>
    <r>
      <rPr>
        <i/>
        <sz val="9"/>
        <color theme="1"/>
        <rFont val="Calibri (Body)_x0000_"/>
      </rPr>
      <t>b</t>
    </r>
  </si>
  <si>
    <t>Physiological Parameters</t>
  </si>
  <si>
    <t>Contact:</t>
  </si>
  <si>
    <t>Martin Z. Bazant</t>
  </si>
  <si>
    <t>mm/sec</t>
  </si>
  <si>
    <r>
      <t xml:space="preserve">Respiratory aerosol radius, </t>
    </r>
    <r>
      <rPr>
        <i/>
        <u/>
        <sz val="12"/>
        <color theme="1"/>
        <rFont val="Calibri (Body)_x0000_"/>
      </rPr>
      <t>r</t>
    </r>
  </si>
  <si>
    <t>Disease Parameters</t>
  </si>
  <si>
    <t>hour deactivation time</t>
  </si>
  <si>
    <t>Infectious Aerosol Properties</t>
  </si>
  <si>
    <r>
      <t>Infectiousness of exhaled air, C</t>
    </r>
    <r>
      <rPr>
        <sz val="9"/>
        <color theme="1"/>
        <rFont val="Calibri (Body)_x0000_"/>
      </rPr>
      <t>q</t>
    </r>
  </si>
  <si>
    <t>hour relaxation time</t>
  </si>
  <si>
    <t>Safe Room Occupancy</t>
  </si>
  <si>
    <r>
      <t>Exposure time,</t>
    </r>
    <r>
      <rPr>
        <sz val="12"/>
        <color theme="1"/>
        <rFont val="Symbol"/>
        <charset val="2"/>
      </rPr>
      <t xml:space="preserve"> t</t>
    </r>
  </si>
  <si>
    <t>hours</t>
  </si>
  <si>
    <t>Precautionary Parameters</t>
  </si>
  <si>
    <r>
      <t xml:space="preserve">Risk tolerance, </t>
    </r>
    <r>
      <rPr>
        <sz val="12"/>
        <color theme="1"/>
        <rFont val="Symbol"/>
        <charset val="2"/>
      </rPr>
      <t>e</t>
    </r>
  </si>
  <si>
    <t>(net before testing/removal/recovery)</t>
  </si>
  <si>
    <r>
      <t xml:space="preserve">Airborne transmission rate, </t>
    </r>
    <r>
      <rPr>
        <sz val="12"/>
        <color theme="1"/>
        <rFont val="Symbol"/>
        <charset val="2"/>
      </rPr>
      <t>b</t>
    </r>
    <r>
      <rPr>
        <sz val="9"/>
        <color theme="1"/>
        <rFont val="Calibri (Body)_x0000_"/>
      </rPr>
      <t>a</t>
    </r>
  </si>
  <si>
    <t>Safe Exposure Time</t>
  </si>
  <si>
    <t>(depends weakly on activity, disease)</t>
  </si>
  <si>
    <r>
      <t xml:space="preserve">Room occupancy, </t>
    </r>
    <r>
      <rPr>
        <i/>
        <sz val="12"/>
        <color theme="1"/>
        <rFont val="Calibri"/>
        <family val="2"/>
        <scheme val="minor"/>
      </rPr>
      <t>N</t>
    </r>
  </si>
  <si>
    <t>persons</t>
  </si>
  <si>
    <t>N</t>
  </si>
  <si>
    <t>Transient cumulative exposure time bound</t>
  </si>
  <si>
    <r>
      <t xml:space="preserve">t </t>
    </r>
    <r>
      <rPr>
        <sz val="12"/>
        <color theme="1"/>
        <rFont val="Calibri"/>
        <family val="2"/>
      </rPr>
      <t>(hours)</t>
    </r>
  </si>
  <si>
    <t>lambda_c</t>
  </si>
  <si>
    <t>epsilon</t>
  </si>
  <si>
    <t>beta_a</t>
  </si>
  <si>
    <t>N (6 ft rule)</t>
  </si>
  <si>
    <t xml:space="preserve">persons </t>
  </si>
  <si>
    <t>(with transient aerosol buildup)</t>
  </si>
  <si>
    <t>(steady state aerosol concentration)</t>
  </si>
  <si>
    <t>Input values in the pink cells.</t>
  </si>
  <si>
    <r>
      <t>Mask aerosol passage probability, p</t>
    </r>
    <r>
      <rPr>
        <i/>
        <sz val="9"/>
        <color theme="1"/>
        <rFont val="Calibri (Body)_x0000_"/>
      </rPr>
      <t>m</t>
    </r>
  </si>
  <si>
    <t xml:space="preserve">      Safety Guideline for Indoor Airborne Transmission of COVID-19</t>
  </si>
  <si>
    <r>
      <t xml:space="preserve">minutes   </t>
    </r>
    <r>
      <rPr>
        <sz val="12"/>
        <color theme="2" tint="-0.499984740745262"/>
        <rFont val="Calibri (Body)_x0000_"/>
      </rPr>
      <t xml:space="preserve"> (transient)</t>
    </r>
  </si>
  <si>
    <r>
      <t xml:space="preserve">minutes   </t>
    </r>
    <r>
      <rPr>
        <sz val="12"/>
        <color theme="2" tint="-0.499984740745262"/>
        <rFont val="Calibri (Body)_x0000_"/>
      </rPr>
      <t xml:space="preserve"> (steady state)</t>
    </r>
  </si>
  <si>
    <t>infectiousness of ambient air / exhaled breath</t>
  </si>
  <si>
    <r>
      <rPr>
        <sz val="12"/>
        <color theme="1"/>
        <rFont val="Symbol"/>
        <charset val="2"/>
      </rPr>
      <t>m</t>
    </r>
    <r>
      <rPr>
        <sz val="12"/>
        <color theme="1"/>
        <rFont val="Calibri"/>
        <family val="2"/>
        <scheme val="minor"/>
      </rPr>
      <t>m</t>
    </r>
  </si>
  <si>
    <r>
      <t>ft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 xml:space="preserve">/min  </t>
    </r>
  </si>
  <si>
    <t>/hr</t>
  </si>
  <si>
    <r>
      <t>ft</t>
    </r>
    <r>
      <rPr>
        <vertAlign val="superscript"/>
        <sz val="12"/>
        <color theme="1"/>
        <rFont val="Calibri (Body)"/>
      </rPr>
      <t>2</t>
    </r>
  </si>
  <si>
    <t>ft</t>
  </si>
  <si>
    <r>
      <t>ft</t>
    </r>
    <r>
      <rPr>
        <vertAlign val="superscript"/>
        <sz val="12"/>
        <color theme="1"/>
        <rFont val="Calibri (Body)"/>
      </rPr>
      <t>3</t>
    </r>
  </si>
  <si>
    <t>/hr (ACH)</t>
  </si>
  <si>
    <r>
      <t>m</t>
    </r>
    <r>
      <rPr>
        <vertAlign val="superscript"/>
        <sz val="12"/>
        <color theme="1"/>
        <rFont val="Calibri (Body)"/>
      </rPr>
      <t>2</t>
    </r>
  </si>
  <si>
    <t>m</t>
  </si>
  <si>
    <r>
      <t>m</t>
    </r>
    <r>
      <rPr>
        <vertAlign val="superscript"/>
        <sz val="12"/>
        <color theme="1"/>
        <rFont val="Calibri (Body)"/>
      </rPr>
      <t>3</t>
    </r>
  </si>
  <si>
    <r>
      <t>ft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>/min</t>
    </r>
  </si>
  <si>
    <r>
      <t>m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>/hr</t>
    </r>
  </si>
  <si>
    <r>
      <t>infection quanta/m</t>
    </r>
    <r>
      <rPr>
        <vertAlign val="superscript"/>
        <sz val="12"/>
        <color theme="1"/>
        <rFont val="Calibri (Body)"/>
      </rPr>
      <t>3</t>
    </r>
  </si>
  <si>
    <t>(depends on activity, Fig. 2)</t>
  </si>
  <si>
    <r>
      <t>infection quanta/m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 xml:space="preserve"> in steady state</t>
    </r>
  </si>
  <si>
    <t>(per pair of persons in steady state)</t>
  </si>
  <si>
    <r>
      <t xml:space="preserve">Primary outdoor air fraction, </t>
    </r>
    <r>
      <rPr>
        <i/>
        <sz val="12"/>
        <color theme="1"/>
        <rFont val="Calibri"/>
        <family val="2"/>
        <scheme val="minor"/>
      </rPr>
      <t>Z</t>
    </r>
    <r>
      <rPr>
        <vertAlign val="subscript"/>
        <sz val="12"/>
        <color theme="1"/>
        <rFont val="Calibri (Body)"/>
      </rPr>
      <t>p</t>
    </r>
  </si>
  <si>
    <r>
      <t xml:space="preserve">Air filtration rate, </t>
    </r>
    <r>
      <rPr>
        <sz val="12"/>
        <color theme="1"/>
        <rFont val="Symbol"/>
        <charset val="2"/>
      </rPr>
      <t>l</t>
    </r>
    <r>
      <rPr>
        <vertAlign val="subscript"/>
        <sz val="11"/>
        <color theme="1"/>
        <rFont val="Calibri (Body)_x0000_"/>
      </rPr>
      <t>f</t>
    </r>
    <r>
      <rPr>
        <vertAlign val="subscript"/>
        <sz val="12"/>
        <color theme="1"/>
        <rFont val="Calibri"/>
        <family val="2"/>
        <scheme val="minor"/>
      </rPr>
      <t xml:space="preserve"> </t>
    </r>
  </si>
  <si>
    <r>
      <t>Aerosol filtration efficiency, p</t>
    </r>
    <r>
      <rPr>
        <vertAlign val="subscript"/>
        <sz val="11"/>
        <color theme="1"/>
        <rFont val="Calibri (Body)"/>
      </rPr>
      <t>f</t>
    </r>
  </si>
  <si>
    <r>
      <t>m</t>
    </r>
    <r>
      <rPr>
        <vertAlign val="superscript"/>
        <sz val="10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 xml:space="preserve">/hr  </t>
    </r>
    <r>
      <rPr>
        <sz val="12"/>
        <color theme="2" tint="-0.499984740745262"/>
        <rFont val="Calibri (Body)_x0000_"/>
      </rPr>
      <t>(=0.5 rest, =1-3 active)</t>
    </r>
  </si>
  <si>
    <r>
      <t xml:space="preserve">Concentration relaxation rate, </t>
    </r>
    <r>
      <rPr>
        <sz val="12"/>
        <color theme="1"/>
        <rFont val="Symbol"/>
        <charset val="2"/>
      </rPr>
      <t>l</t>
    </r>
    <r>
      <rPr>
        <vertAlign val="subscript"/>
        <sz val="12"/>
        <color theme="1"/>
        <rFont val="Calibri (Body)"/>
      </rPr>
      <t>c</t>
    </r>
  </si>
  <si>
    <r>
      <t>Dilution factor, f</t>
    </r>
    <r>
      <rPr>
        <vertAlign val="subscript"/>
        <sz val="12"/>
        <color theme="1"/>
        <rFont val="Calibri (Body)"/>
      </rPr>
      <t>d</t>
    </r>
  </si>
  <si>
    <r>
      <t>Infectiousness of room air, f</t>
    </r>
    <r>
      <rPr>
        <vertAlign val="subscript"/>
        <sz val="12"/>
        <color theme="1"/>
        <rFont val="Calibri (Body)_x0000_"/>
      </rPr>
      <t>d</t>
    </r>
    <r>
      <rPr>
        <vertAlign val="subscript"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C</t>
    </r>
    <r>
      <rPr>
        <vertAlign val="subscript"/>
        <sz val="12"/>
        <color theme="1"/>
        <rFont val="Calibri (Body)"/>
      </rPr>
      <t>q</t>
    </r>
  </si>
  <si>
    <r>
      <t>Effective settling speed, v</t>
    </r>
    <r>
      <rPr>
        <vertAlign val="subscript"/>
        <sz val="12"/>
        <color theme="1"/>
        <rFont val="Calibri (Body)"/>
      </rPr>
      <t>s</t>
    </r>
    <r>
      <rPr>
        <sz val="12"/>
        <color theme="1"/>
        <rFont val="Calibri"/>
        <family val="2"/>
        <scheme val="minor"/>
      </rPr>
      <t>(</t>
    </r>
    <r>
      <rPr>
        <i/>
        <u/>
        <sz val="12"/>
        <color theme="1"/>
        <rFont val="Calibri (Body)_x0000_"/>
      </rPr>
      <t>r</t>
    </r>
    <r>
      <rPr>
        <sz val="12"/>
        <color theme="1"/>
        <rFont val="Calibri (Body)_x0000_"/>
      </rPr>
      <t>)</t>
    </r>
  </si>
  <si>
    <t xml:space="preserve">m/hr. </t>
  </si>
  <si>
    <t>dtau</t>
  </si>
  <si>
    <r>
      <t>(bound on R</t>
    </r>
    <r>
      <rPr>
        <vertAlign val="subscript"/>
        <sz val="12"/>
        <color theme="2" tint="-0.499984740745262"/>
        <rFont val="Calibri (Body)"/>
      </rPr>
      <t>in</t>
    </r>
    <r>
      <rPr>
        <sz val="12"/>
        <color theme="2" tint="-0.499984740745262"/>
        <rFont val="Calibri (Body)_x0000_"/>
      </rPr>
      <t>, expected transmissions per infector)</t>
    </r>
  </si>
  <si>
    <t>(&gt;0.9997 HEPA, =0.2-0.9 MERVs, =0 no filter)</t>
  </si>
  <si>
    <t>http://www.mit.edu/~bazant</t>
  </si>
  <si>
    <r>
      <t>Outdoor air exchange rate,</t>
    </r>
    <r>
      <rPr>
        <sz val="12"/>
        <color theme="1"/>
        <rFont val="Symbol"/>
        <charset val="2"/>
      </rPr>
      <t xml:space="preserve"> l</t>
    </r>
    <r>
      <rPr>
        <vertAlign val="subscript"/>
        <sz val="12"/>
        <color theme="1"/>
        <rFont val="Calibri"/>
        <family val="2"/>
      </rPr>
      <t>a</t>
    </r>
  </si>
  <si>
    <r>
      <t xml:space="preserve">Ventilation (outdoor air) flow rate, </t>
    </r>
    <r>
      <rPr>
        <i/>
        <sz val="12"/>
        <color theme="1"/>
        <rFont val="Calibri"/>
        <family val="2"/>
        <scheme val="minor"/>
      </rPr>
      <t>Q</t>
    </r>
  </si>
  <si>
    <t>(=1.0 natural ventilation, or no recirculation)</t>
  </si>
  <si>
    <t>(includes HVAC &amp; air filtration units)</t>
  </si>
  <si>
    <t>Humidity-adjusted radius</t>
  </si>
  <si>
    <r>
      <rPr>
        <sz val="12"/>
        <color theme="1"/>
        <rFont val="Symbol"/>
        <charset val="2"/>
      </rPr>
      <t>m</t>
    </r>
    <r>
      <rPr>
        <sz val="12"/>
        <color theme="1"/>
        <rFont val="Calibri"/>
        <family val="2"/>
        <charset val="2"/>
        <scheme val="minor"/>
      </rPr>
      <t>m</t>
    </r>
  </si>
  <si>
    <t>Humidity-adjusted deactivation rate</t>
  </si>
  <si>
    <r>
      <t xml:space="preserve">Viral deactivation rate, </t>
    </r>
    <r>
      <rPr>
        <sz val="12"/>
        <color theme="1"/>
        <rFont val="Symbol"/>
        <charset val="2"/>
      </rPr>
      <t xml:space="preserve"> l</t>
    </r>
    <r>
      <rPr>
        <sz val="9"/>
        <color theme="1"/>
        <rFont val="Calibri (Body)_x0000_"/>
      </rPr>
      <t xml:space="preserve">v  </t>
    </r>
    <r>
      <rPr>
        <sz val="12"/>
        <color theme="1"/>
        <rFont val="Calibri (Body)_x0000_"/>
      </rPr>
      <t>@ 50% RH</t>
    </r>
  </si>
  <si>
    <t xml:space="preserve">(assume linear in RH) </t>
  </si>
  <si>
    <r>
      <t>Recirculation (return) flow rate, Q</t>
    </r>
    <r>
      <rPr>
        <sz val="9"/>
        <color theme="1"/>
        <rFont val="Calibri (Body)_x0000_"/>
      </rPr>
      <t>r</t>
    </r>
  </si>
  <si>
    <r>
      <t xml:space="preserve">Primary (total) air flow rate, </t>
    </r>
    <r>
      <rPr>
        <i/>
        <sz val="12"/>
        <color theme="1"/>
        <rFont val="Calibri"/>
        <family val="2"/>
        <scheme val="minor"/>
      </rPr>
      <t>Q+Q</t>
    </r>
    <r>
      <rPr>
        <i/>
        <sz val="9"/>
        <color theme="1"/>
        <rFont val="Calibri (Body)_x0000_"/>
      </rPr>
      <t>r</t>
    </r>
  </si>
  <si>
    <r>
      <t xml:space="preserve">Recirculation air exchange rate, </t>
    </r>
    <r>
      <rPr>
        <sz val="12"/>
        <color theme="1"/>
        <rFont val="Symbol"/>
        <charset val="2"/>
      </rPr>
      <t>l</t>
    </r>
    <r>
      <rPr>
        <sz val="10"/>
        <color theme="1"/>
        <rFont val="Calibri (Body)"/>
      </rPr>
      <t>r</t>
    </r>
  </si>
  <si>
    <r>
      <t>Relative humidity,</t>
    </r>
    <r>
      <rPr>
        <i/>
        <sz val="12"/>
        <color theme="1"/>
        <rFont val="Calibri"/>
        <family val="2"/>
        <scheme val="minor"/>
      </rPr>
      <t xml:space="preserve"> RH</t>
    </r>
  </si>
  <si>
    <t>%</t>
  </si>
  <si>
    <t>Minimum outdoor airflow / person</t>
  </si>
  <si>
    <t>Maximum occupancy for outdoor air</t>
  </si>
  <si>
    <r>
      <t>Maximum safe occupancy, N</t>
    </r>
    <r>
      <rPr>
        <sz val="9"/>
        <color theme="1"/>
        <rFont val="Calibri (Body)_x0000_"/>
      </rPr>
      <t>max</t>
    </r>
  </si>
  <si>
    <t>L/s</t>
  </si>
  <si>
    <t>ft3/min</t>
  </si>
  <si>
    <t>6 FOOT RULE (CDC)</t>
  </si>
  <si>
    <t>1 METER RULE (WHO)</t>
  </si>
  <si>
    <r>
      <t xml:space="preserve">Maximum exposure time, </t>
    </r>
    <r>
      <rPr>
        <sz val="12"/>
        <color theme="1"/>
        <rFont val="Symbol"/>
        <charset val="2"/>
      </rPr>
      <t>t</t>
    </r>
    <r>
      <rPr>
        <sz val="8"/>
        <color theme="1"/>
        <rFont val="Calibri (Body)_x0000_"/>
      </rPr>
      <t xml:space="preserve">max </t>
    </r>
  </si>
  <si>
    <t>http://www.mit.edu/~bazant/COVID-19</t>
  </si>
  <si>
    <r>
      <rPr>
        <b/>
        <sz val="12"/>
        <color theme="1"/>
        <rFont val="Calibri"/>
        <family val="2"/>
        <scheme val="minor"/>
      </rPr>
      <t>History</t>
    </r>
    <r>
      <rPr>
        <sz val="12"/>
        <color theme="1"/>
        <rFont val="Calibri"/>
        <family val="2"/>
        <scheme val="minor"/>
      </rPr>
      <t>: 6-4-2020 (v1), 7-1-2020 (v2),</t>
    </r>
  </si>
  <si>
    <t>8-16-2020 (v3), medRxiv 9-1-20 (v4), 10-20-2020 (v5)</t>
  </si>
  <si>
    <r>
      <t xml:space="preserve">For an </t>
    </r>
    <r>
      <rPr>
        <b/>
        <sz val="12"/>
        <color theme="1"/>
        <rFont val="Calibri"/>
        <family val="2"/>
        <scheme val="minor"/>
      </rPr>
      <t>online app, edX course</t>
    </r>
    <r>
      <rPr>
        <sz val="12"/>
        <color theme="1"/>
        <rFont val="Calibri"/>
        <family val="2"/>
        <scheme val="minor"/>
      </rPr>
      <t xml:space="preserve"> other resources, please visit:</t>
    </r>
  </si>
  <si>
    <r>
      <t xml:space="preserve">Relative transmissibility, </t>
    </r>
    <r>
      <rPr>
        <i/>
        <sz val="12"/>
        <color theme="1"/>
        <rFont val="Calibri"/>
        <family val="2"/>
        <scheme val="minor"/>
      </rPr>
      <t>s</t>
    </r>
    <r>
      <rPr>
        <i/>
        <sz val="9"/>
        <color theme="1"/>
        <rFont val="Calibri (Body)"/>
      </rPr>
      <t>r</t>
    </r>
  </si>
  <si>
    <t xml:space="preserve">(=0.23 for children, 0.68 for adults, 1.0 for elderly, </t>
  </si>
  <si>
    <t>multiply by 1.58 for B.1.1.7 UK variant of concern)</t>
  </si>
  <si>
    <t>(=1 no masks, 0.01-0.1 surgical, 0.1-0.4 hybrid fabric )</t>
  </si>
  <si>
    <r>
      <rPr>
        <b/>
        <sz val="12"/>
        <color theme="1"/>
        <rFont val="Calibri"/>
        <family val="2"/>
        <scheme val="minor"/>
      </rPr>
      <t xml:space="preserve">This version: </t>
    </r>
    <r>
      <rPr>
        <sz val="12"/>
        <color theme="1"/>
        <rFont val="Calibri"/>
        <family val="2"/>
        <scheme val="minor"/>
      </rPr>
      <t>1-20-2021 (v6 PNAS)</t>
    </r>
  </si>
  <si>
    <r>
      <t xml:space="preserve">Reference:   </t>
    </r>
    <r>
      <rPr>
        <sz val="12"/>
        <color theme="1"/>
        <rFont val="Calibri"/>
        <family val="2"/>
        <scheme val="minor"/>
      </rPr>
      <t>Martin Z. Bazant and John W. M. Bush, PNAS (2021).</t>
    </r>
  </si>
  <si>
    <t xml:space="preserve"> Detailed instructions and references are in the Supporting Information, SI Appendix,  Section 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</si>
</sst>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ody)_x0000_"/>
    </font>
    <font>
      <u/>
      <sz val="12"/>
      <color theme="10"/>
      <name val="Calibri"/>
      <family val="2"/>
      <scheme val="minor"/>
    </font>
    <font>
      <sz val="12"/>
      <color theme="1"/>
      <name val="Calibri (Body)_x0000_"/>
    </font>
    <font>
      <b/>
      <sz val="12"/>
      <color theme="1"/>
      <name val="Calibri (Body)_x0000_"/>
    </font>
    <font>
      <sz val="12"/>
      <color theme="1"/>
      <name val="Symbol"/>
      <charset val="2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i/>
      <sz val="9"/>
      <color theme="1"/>
      <name val="Calibri (Body)_x0000_"/>
    </font>
    <font>
      <sz val="14"/>
      <color theme="1"/>
      <name val="Calibri (Body)_x0000_"/>
    </font>
    <font>
      <i/>
      <u/>
      <sz val="12"/>
      <color theme="1"/>
      <name val="Calibri (Body)_x0000_"/>
    </font>
    <font>
      <sz val="9"/>
      <color theme="1"/>
      <name val="Calibri (Body)_x0000_"/>
    </font>
    <font>
      <b/>
      <sz val="12"/>
      <color rgb="FFFF0000"/>
      <name val="Calibri (Body)_x0000_"/>
    </font>
    <font>
      <sz val="12"/>
      <color theme="2" tint="-0.499984740745262"/>
      <name val="Calibri (Body)_x0000_"/>
    </font>
    <font>
      <vertAlign val="superscript"/>
      <sz val="10"/>
      <color theme="1"/>
      <name val="Calibri (Body)"/>
    </font>
    <font>
      <sz val="12"/>
      <color theme="1"/>
      <name val="Calibri"/>
      <family val="2"/>
      <charset val="2"/>
      <scheme val="minor"/>
    </font>
    <font>
      <vertAlign val="superscript"/>
      <sz val="12"/>
      <color theme="1"/>
      <name val="Calibri (Body)"/>
    </font>
    <font>
      <vertAlign val="subscript"/>
      <sz val="11"/>
      <color theme="1"/>
      <name val="Calibri (Body)"/>
    </font>
    <font>
      <vertAlign val="subscript"/>
      <sz val="12"/>
      <color theme="1"/>
      <name val="Calibri (Body)"/>
    </font>
    <font>
      <vertAlign val="subscript"/>
      <sz val="12"/>
      <color theme="1"/>
      <name val="Calibri"/>
      <family val="2"/>
    </font>
    <font>
      <vertAlign val="subscript"/>
      <sz val="11"/>
      <color theme="1"/>
      <name val="Calibri (Body)_x0000_"/>
    </font>
    <font>
      <vertAlign val="subscript"/>
      <sz val="12"/>
      <color theme="1"/>
      <name val="Calibri"/>
      <family val="2"/>
      <scheme val="minor"/>
    </font>
    <font>
      <vertAlign val="subscript"/>
      <sz val="12"/>
      <color theme="1"/>
      <name val="Calibri (Body)_x0000_"/>
    </font>
    <font>
      <vertAlign val="subscript"/>
      <sz val="12"/>
      <color theme="2" tint="-0.499984740745262"/>
      <name val="Calibri (Body)"/>
    </font>
    <font>
      <sz val="10"/>
      <color theme="1"/>
      <name val="Calibri (Body)"/>
    </font>
    <font>
      <sz val="8"/>
      <color theme="1"/>
      <name val="Calibri (Body)_x0000_"/>
    </font>
    <font>
      <i/>
      <sz val="9"/>
      <color theme="1"/>
      <name val="Calibri (Body)"/>
    </font>
    <font>
      <sz val="12"/>
      <color theme="2" tint="-0.499984740745262"/>
      <name val="Calibri"/>
      <family val="2"/>
      <scheme val="minor"/>
    </font>
    <font>
      <sz val="12"/>
      <color theme="2" tint="-0.499984740745262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0" fillId="2" borderId="0" xfId="0" applyFont="1" applyFill="1"/>
    <xf numFmtId="0" fontId="0" fillId="2" borderId="0" xfId="0" applyFill="1"/>
    <xf numFmtId="0" fontId="3" fillId="2" borderId="0" xfId="1" applyFill="1"/>
    <xf numFmtId="0" fontId="0" fillId="3" borderId="0" xfId="0" applyFill="1"/>
    <xf numFmtId="0" fontId="5" fillId="3" borderId="0" xfId="0" applyFont="1" applyFill="1"/>
    <xf numFmtId="0" fontId="3" fillId="3" borderId="0" xfId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0" fillId="2" borderId="0" xfId="0" applyFont="1" applyFill="1"/>
    <xf numFmtId="0" fontId="1" fillId="6" borderId="0" xfId="0" applyFont="1" applyFill="1"/>
    <xf numFmtId="0" fontId="6" fillId="0" borderId="0" xfId="0" applyFont="1"/>
    <xf numFmtId="0" fontId="13" fillId="0" borderId="0" xfId="0" applyFont="1"/>
    <xf numFmtId="0" fontId="0" fillId="0" borderId="0" xfId="0" applyFill="1"/>
    <xf numFmtId="0" fontId="1" fillId="7" borderId="0" xfId="0" applyFont="1" applyFill="1"/>
    <xf numFmtId="0" fontId="0" fillId="6" borderId="0" xfId="0" applyFill="1"/>
    <xf numFmtId="0" fontId="13" fillId="5" borderId="0" xfId="0" applyFont="1" applyFill="1"/>
    <xf numFmtId="0" fontId="14" fillId="0" borderId="0" xfId="0" applyFont="1"/>
    <xf numFmtId="0" fontId="16" fillId="0" borderId="0" xfId="0" applyFont="1"/>
    <xf numFmtId="0" fontId="0" fillId="0" borderId="0" xfId="0" quotePrefix="1"/>
    <xf numFmtId="0" fontId="0" fillId="0" borderId="0" xfId="0" applyFont="1"/>
    <xf numFmtId="0" fontId="4" fillId="5" borderId="0" xfId="0" applyFont="1" applyFill="1"/>
    <xf numFmtId="0" fontId="14" fillId="5" borderId="0" xfId="0" applyFont="1" applyFill="1"/>
    <xf numFmtId="0" fontId="16" fillId="5" borderId="0" xfId="0" applyFont="1" applyFill="1"/>
    <xf numFmtId="0" fontId="28" fillId="0" borderId="0" xfId="0" applyFont="1"/>
    <xf numFmtId="0" fontId="2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F4AE"/>
      <color rgb="FFEDB3EF"/>
      <color rgb="FFFA85DF"/>
      <color rgb="FFFD5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COVID-19 Indoor Safety Guideline:  </a:t>
            </a:r>
          </a:p>
          <a:p>
            <a:pPr>
              <a:defRPr/>
            </a:pPr>
            <a:r>
              <a:rPr lang="en-US"/>
              <a:t>Maximum </a:t>
            </a:r>
            <a:r>
              <a:rPr lang="en-US" baseline="0"/>
              <a:t>occupancy vs time (hours)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COVID-19 Indoor Safety Guideline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'Plot Data'!$A$3:$A$113</c:f>
              <c:numCache>
                <c:formatCode>General</c:formatCode>
                <c:ptCount val="111"/>
                <c:pt idx="0">
                  <c:v>7.4853359960650359</c:v>
                </c:pt>
                <c:pt idx="1">
                  <c:v>14.970671992130072</c:v>
                </c:pt>
                <c:pt idx="2">
                  <c:v>22.456007988195108</c:v>
                </c:pt>
                <c:pt idx="3">
                  <c:v>29.941343984260143</c:v>
                </c:pt>
                <c:pt idx="4">
                  <c:v>37.426679980325176</c:v>
                </c:pt>
                <c:pt idx="5">
                  <c:v>44.912015976390208</c:v>
                </c:pt>
                <c:pt idx="6">
                  <c:v>52.39735197245524</c:v>
                </c:pt>
                <c:pt idx="7">
                  <c:v>59.882687968520273</c:v>
                </c:pt>
                <c:pt idx="8">
                  <c:v>67.368023964585305</c:v>
                </c:pt>
                <c:pt idx="9">
                  <c:v>74.853359960650337</c:v>
                </c:pt>
                <c:pt idx="10">
                  <c:v>82.33869595671537</c:v>
                </c:pt>
                <c:pt idx="11">
                  <c:v>89.824031952780402</c:v>
                </c:pt>
                <c:pt idx="12">
                  <c:v>97.309367948845434</c:v>
                </c:pt>
                <c:pt idx="13">
                  <c:v>104.79470394491047</c:v>
                </c:pt>
                <c:pt idx="14">
                  <c:v>112.2800399409755</c:v>
                </c:pt>
                <c:pt idx="15">
                  <c:v>119.76537593704053</c:v>
                </c:pt>
                <c:pt idx="16">
                  <c:v>127.25071193310556</c:v>
                </c:pt>
                <c:pt idx="17">
                  <c:v>134.73604792917058</c:v>
                </c:pt>
                <c:pt idx="18">
                  <c:v>142.22138392523561</c:v>
                </c:pt>
                <c:pt idx="19">
                  <c:v>149.70671992130065</c:v>
                </c:pt>
                <c:pt idx="20">
                  <c:v>157.19205591736568</c:v>
                </c:pt>
                <c:pt idx="21">
                  <c:v>164.67739191343071</c:v>
                </c:pt>
                <c:pt idx="22">
                  <c:v>172.16272790949574</c:v>
                </c:pt>
                <c:pt idx="23">
                  <c:v>179.64806390556078</c:v>
                </c:pt>
                <c:pt idx="24">
                  <c:v>187.13339990162581</c:v>
                </c:pt>
                <c:pt idx="25">
                  <c:v>194.61873589769084</c:v>
                </c:pt>
                <c:pt idx="26">
                  <c:v>202.10407189375587</c:v>
                </c:pt>
                <c:pt idx="27">
                  <c:v>209.5894078898209</c:v>
                </c:pt>
                <c:pt idx="28">
                  <c:v>217.07474388588594</c:v>
                </c:pt>
                <c:pt idx="29">
                  <c:v>224.56007988195097</c:v>
                </c:pt>
                <c:pt idx="30">
                  <c:v>232.045415878016</c:v>
                </c:pt>
                <c:pt idx="31">
                  <c:v>239.53075187408103</c:v>
                </c:pt>
                <c:pt idx="32">
                  <c:v>247.01608787014607</c:v>
                </c:pt>
                <c:pt idx="33">
                  <c:v>254.5014238662111</c:v>
                </c:pt>
                <c:pt idx="34">
                  <c:v>261.98675986227613</c:v>
                </c:pt>
                <c:pt idx="35">
                  <c:v>269.47209585834116</c:v>
                </c:pt>
                <c:pt idx="36">
                  <c:v>276.9574318544062</c:v>
                </c:pt>
                <c:pt idx="37">
                  <c:v>284.44276785047123</c:v>
                </c:pt>
                <c:pt idx="38">
                  <c:v>291.92810384653626</c:v>
                </c:pt>
                <c:pt idx="39">
                  <c:v>299.41343984260129</c:v>
                </c:pt>
                <c:pt idx="40">
                  <c:v>306.89877583866632</c:v>
                </c:pt>
                <c:pt idx="41">
                  <c:v>314.38411183473136</c:v>
                </c:pt>
                <c:pt idx="42">
                  <c:v>321.86944783079639</c:v>
                </c:pt>
                <c:pt idx="43">
                  <c:v>329.35478382686142</c:v>
                </c:pt>
                <c:pt idx="44">
                  <c:v>336.84011982292645</c:v>
                </c:pt>
                <c:pt idx="45">
                  <c:v>344.32545581899149</c:v>
                </c:pt>
                <c:pt idx="46">
                  <c:v>351.81079181505652</c:v>
                </c:pt>
                <c:pt idx="47">
                  <c:v>359.29612781112155</c:v>
                </c:pt>
                <c:pt idx="48">
                  <c:v>366.78146380718658</c:v>
                </c:pt>
                <c:pt idx="49">
                  <c:v>374.26679980325162</c:v>
                </c:pt>
                <c:pt idx="50">
                  <c:v>381.75213579931665</c:v>
                </c:pt>
                <c:pt idx="51">
                  <c:v>389.23747179538168</c:v>
                </c:pt>
                <c:pt idx="52">
                  <c:v>396.72280779144671</c:v>
                </c:pt>
                <c:pt idx="53">
                  <c:v>404.20814378751174</c:v>
                </c:pt>
                <c:pt idx="54">
                  <c:v>411.69347978357678</c:v>
                </c:pt>
                <c:pt idx="55">
                  <c:v>419.17881577964181</c:v>
                </c:pt>
                <c:pt idx="56">
                  <c:v>426.66415177570684</c:v>
                </c:pt>
                <c:pt idx="57">
                  <c:v>434.14948777177187</c:v>
                </c:pt>
                <c:pt idx="58">
                  <c:v>441.63482376783691</c:v>
                </c:pt>
                <c:pt idx="59">
                  <c:v>449.12015976390194</c:v>
                </c:pt>
                <c:pt idx="60">
                  <c:v>456.60549575996697</c:v>
                </c:pt>
                <c:pt idx="61">
                  <c:v>464.090831756032</c:v>
                </c:pt>
                <c:pt idx="62">
                  <c:v>471.57616775209704</c:v>
                </c:pt>
                <c:pt idx="63">
                  <c:v>479.06150374816207</c:v>
                </c:pt>
                <c:pt idx="64">
                  <c:v>486.5468397442271</c:v>
                </c:pt>
                <c:pt idx="65">
                  <c:v>494.03217574029213</c:v>
                </c:pt>
                <c:pt idx="66">
                  <c:v>501.51751173635716</c:v>
                </c:pt>
                <c:pt idx="67">
                  <c:v>509.0028477324222</c:v>
                </c:pt>
                <c:pt idx="68">
                  <c:v>516.48818372848723</c:v>
                </c:pt>
                <c:pt idx="69">
                  <c:v>523.97351972455226</c:v>
                </c:pt>
                <c:pt idx="70">
                  <c:v>531.45885572061729</c:v>
                </c:pt>
                <c:pt idx="71">
                  <c:v>538.94419171668233</c:v>
                </c:pt>
                <c:pt idx="72">
                  <c:v>546.42952771274736</c:v>
                </c:pt>
                <c:pt idx="73">
                  <c:v>553.91486370881239</c:v>
                </c:pt>
                <c:pt idx="74">
                  <c:v>561.40019970487742</c:v>
                </c:pt>
                <c:pt idx="75">
                  <c:v>568.88553570094246</c:v>
                </c:pt>
                <c:pt idx="76">
                  <c:v>576.37087169700749</c:v>
                </c:pt>
                <c:pt idx="77">
                  <c:v>583.85620769307252</c:v>
                </c:pt>
                <c:pt idx="78">
                  <c:v>591.34154368913755</c:v>
                </c:pt>
                <c:pt idx="79">
                  <c:v>598.82687968520258</c:v>
                </c:pt>
                <c:pt idx="80">
                  <c:v>606.31221568126762</c:v>
                </c:pt>
                <c:pt idx="81">
                  <c:v>613.79755167733265</c:v>
                </c:pt>
                <c:pt idx="82">
                  <c:v>621.28288767339768</c:v>
                </c:pt>
                <c:pt idx="83">
                  <c:v>628.76822366946271</c:v>
                </c:pt>
                <c:pt idx="84">
                  <c:v>636.25355966552775</c:v>
                </c:pt>
                <c:pt idx="85">
                  <c:v>643.73889566159278</c:v>
                </c:pt>
                <c:pt idx="86">
                  <c:v>651.22423165765781</c:v>
                </c:pt>
                <c:pt idx="87">
                  <c:v>658.70956765372284</c:v>
                </c:pt>
                <c:pt idx="88">
                  <c:v>666.19490364978788</c:v>
                </c:pt>
                <c:pt idx="89">
                  <c:v>673.68023964585291</c:v>
                </c:pt>
                <c:pt idx="90">
                  <c:v>681.16557564191794</c:v>
                </c:pt>
                <c:pt idx="91">
                  <c:v>688.65091163798297</c:v>
                </c:pt>
                <c:pt idx="92">
                  <c:v>696.136247634048</c:v>
                </c:pt>
                <c:pt idx="93">
                  <c:v>703.62158363011304</c:v>
                </c:pt>
                <c:pt idx="94">
                  <c:v>711.10691962617807</c:v>
                </c:pt>
                <c:pt idx="95">
                  <c:v>718.5922556222431</c:v>
                </c:pt>
                <c:pt idx="96">
                  <c:v>726.07759161830813</c:v>
                </c:pt>
                <c:pt idx="97">
                  <c:v>733.56292761437317</c:v>
                </c:pt>
                <c:pt idx="98">
                  <c:v>741.0482636104382</c:v>
                </c:pt>
                <c:pt idx="99">
                  <c:v>748.53359960650323</c:v>
                </c:pt>
                <c:pt idx="100">
                  <c:v>756.01893560256826</c:v>
                </c:pt>
                <c:pt idx="101">
                  <c:v>763.5042715986333</c:v>
                </c:pt>
                <c:pt idx="102">
                  <c:v>770.98960759469833</c:v>
                </c:pt>
                <c:pt idx="103">
                  <c:v>778.47494359076336</c:v>
                </c:pt>
                <c:pt idx="104">
                  <c:v>785.96027958682839</c:v>
                </c:pt>
                <c:pt idx="105">
                  <c:v>793.44561558289342</c:v>
                </c:pt>
                <c:pt idx="106">
                  <c:v>800.93095157895846</c:v>
                </c:pt>
                <c:pt idx="107">
                  <c:v>808.41628757502349</c:v>
                </c:pt>
                <c:pt idx="108">
                  <c:v>815.90162357108852</c:v>
                </c:pt>
                <c:pt idx="109">
                  <c:v>823.38695956715355</c:v>
                </c:pt>
                <c:pt idx="110">
                  <c:v>830.87229556321859</c:v>
                </c:pt>
              </c:numCache>
            </c:numRef>
          </c:xVal>
          <c:yVal>
            <c:numRef>
              <c:f>'Plot Data'!$B$3:$B$113</c:f>
              <c:numCache>
                <c:formatCode>General</c:formatCode>
                <c:ptCount val="111"/>
                <c:pt idx="0">
                  <c:v>736.21401005938515</c:v>
                </c:pt>
                <c:pt idx="1">
                  <c:v>364.6723472557137</c:v>
                </c:pt>
                <c:pt idx="2">
                  <c:v>242.5738631095916</c:v>
                </c:pt>
                <c:pt idx="3">
                  <c:v>181.85250918436211</c:v>
                </c:pt>
                <c:pt idx="4">
                  <c:v>145.52462103653056</c:v>
                </c:pt>
                <c:pt idx="5">
                  <c:v>121.34974735768705</c:v>
                </c:pt>
                <c:pt idx="6">
                  <c:v>104.10339354775927</c:v>
                </c:pt>
                <c:pt idx="7">
                  <c:v>91.180338481307416</c:v>
                </c:pt>
                <c:pt idx="8">
                  <c:v>81.136012861322754</c:v>
                </c:pt>
                <c:pt idx="9">
                  <c:v>73.104924207306127</c:v>
                </c:pt>
                <c:pt idx="10">
                  <c:v>66.536923964413916</c:v>
                </c:pt>
                <c:pt idx="11">
                  <c:v>61.065577629566334</c:v>
                </c:pt>
                <c:pt idx="12">
                  <c:v>56.437387914917295</c:v>
                </c:pt>
                <c:pt idx="13">
                  <c:v>52.471397635635171</c:v>
                </c:pt>
                <c:pt idx="14">
                  <c:v>49.034974735768728</c:v>
                </c:pt>
                <c:pt idx="15">
                  <c:v>46.028690212935288</c:v>
                </c:pt>
                <c:pt idx="16">
                  <c:v>43.376540046625955</c:v>
                </c:pt>
                <c:pt idx="17">
                  <c:v>41.019430408760421</c:v>
                </c:pt>
                <c:pt idx="18">
                  <c:v>38.910722524658844</c:v>
                </c:pt>
                <c:pt idx="19">
                  <c:v>37.013115525913285</c:v>
                </c:pt>
                <c:pt idx="20">
                  <c:v>35.296420837480234</c:v>
                </c:pt>
                <c:pt idx="21">
                  <c:v>33.735944149364165</c:v>
                </c:pt>
                <c:pt idx="22">
                  <c:v>32.311289881390785</c:v>
                </c:pt>
                <c:pt idx="23">
                  <c:v>31.00546480246388</c:v>
                </c:pt>
                <c:pt idx="24">
                  <c:v>29.804196968292263</c:v>
                </c:pt>
                <c:pt idx="25">
                  <c:v>28.695411958796058</c:v>
                </c:pt>
                <c:pt idx="26">
                  <c:v>27.668825600973392</c:v>
                </c:pt>
                <c:pt idx="27">
                  <c:v>26.715624033256471</c:v>
                </c:pt>
                <c:pt idx="28">
                  <c:v>25.828210013123112</c:v>
                </c:pt>
                <c:pt idx="29">
                  <c:v>25.000000000000014</c:v>
                </c:pt>
                <c:pt idx="30">
                  <c:v>24.225260540024433</c:v>
                </c:pt>
                <c:pt idx="31">
                  <c:v>23.498975349538043</c:v>
                </c:pt>
                <c:pt idx="32">
                  <c:v>22.816736581166595</c:v>
                </c:pt>
                <c:pt idx="33">
                  <c:v>22.174655290531049</c:v>
                </c:pt>
                <c:pt idx="34">
                  <c:v>21.569287261075399</c:v>
                </c:pt>
                <c:pt idx="35">
                  <c:v>20.997571198904964</c:v>
                </c:pt>
                <c:pt idx="36">
                  <c:v>20.45677695598561</c:v>
                </c:pt>
                <c:pt idx="37">
                  <c:v>19.94446193331563</c:v>
                </c:pt>
                <c:pt idx="38">
                  <c:v>19.458434195050128</c:v>
                </c:pt>
                <c:pt idx="39">
                  <c:v>18.996721118521695</c:v>
                </c:pt>
                <c:pt idx="40">
                  <c:v>18.557542634502195</c:v>
                </c:pt>
                <c:pt idx="41">
                  <c:v>18.13928829226851</c:v>
                </c:pt>
                <c:pt idx="42">
                  <c:v>17.7404975265144</c:v>
                </c:pt>
                <c:pt idx="43">
                  <c:v>17.359842616471379</c:v>
                </c:pt>
                <c:pt idx="44">
                  <c:v>16.996113918247929</c:v>
                </c:pt>
                <c:pt idx="45">
                  <c:v>16.648207024298458</c:v>
                </c:pt>
                <c:pt idx="46">
                  <c:v>16.315111562869625</c:v>
                </c:pt>
                <c:pt idx="47">
                  <c:v>15.995901398152117</c:v>
                </c:pt>
                <c:pt idx="48">
                  <c:v>15.689726030947915</c:v>
                </c:pt>
                <c:pt idx="49">
                  <c:v>15.395803031707764</c:v>
                </c:pt>
                <c:pt idx="50">
                  <c:v>15.113411364180269</c:v>
                </c:pt>
                <c:pt idx="51">
                  <c:v>14.841885479732378</c:v>
                </c:pt>
                <c:pt idx="52">
                  <c:v>14.580610080512574</c:v>
                </c:pt>
                <c:pt idx="53">
                  <c:v>14.329015464719921</c:v>
                </c:pt>
                <c:pt idx="54">
                  <c:v>14.086573379863394</c:v>
                </c:pt>
                <c:pt idx="55">
                  <c:v>13.852793320487956</c:v>
                </c:pt>
                <c:pt idx="56">
                  <c:v>13.627219215762914</c:v>
                </c:pt>
                <c:pt idx="57">
                  <c:v>13.409426459862415</c:v>
                </c:pt>
                <c:pt idx="58">
                  <c:v>13.199019244452927</c:v>
                </c:pt>
                <c:pt idx="59">
                  <c:v>12.995628158028921</c:v>
                </c:pt>
                <c:pt idx="60">
                  <c:v>12.79890802146401</c:v>
                </c:pt>
                <c:pt idx="61">
                  <c:v>12.608535933098606</c:v>
                </c:pt>
                <c:pt idx="62">
                  <c:v>12.424209500074204</c:v>
                </c:pt>
                <c:pt idx="63">
                  <c:v>12.245645235536621</c:v>
                </c:pt>
                <c:pt idx="64">
                  <c:v>12.072577103839397</c:v>
                </c:pt>
                <c:pt idx="65">
                  <c:v>11.90475519804521</c:v>
                </c:pt>
                <c:pt idx="66">
                  <c:v>11.741944535898508</c:v>
                </c:pt>
                <c:pt idx="67">
                  <c:v>11.583923962070042</c:v>
                </c:pt>
                <c:pt idx="68">
                  <c:v>11.430485145888539</c:v>
                </c:pt>
                <c:pt idx="69">
                  <c:v>11.28143166500792</c:v>
                </c:pt>
                <c:pt idx="70">
                  <c:v>11.13657816653487</c:v>
                </c:pt>
                <c:pt idx="71">
                  <c:v>10.99574959808367</c:v>
                </c:pt>
                <c:pt idx="72">
                  <c:v>10.858780502050895</c:v>
                </c:pt>
                <c:pt idx="73">
                  <c:v>10.725514367127959</c:v>
                </c:pt>
                <c:pt idx="74">
                  <c:v>10.595803031707764</c:v>
                </c:pt>
                <c:pt idx="75">
                  <c:v>10.469506134404368</c:v>
                </c:pt>
                <c:pt idx="76">
                  <c:v>10.346490607401435</c:v>
                </c:pt>
                <c:pt idx="77">
                  <c:v>10.226630208784776</c:v>
                </c:pt>
                <c:pt idx="78">
                  <c:v>10.109805090403785</c:v>
                </c:pt>
                <c:pt idx="79">
                  <c:v>9.9959013981521121</c:v>
                </c:pt>
                <c:pt idx="80">
                  <c:v>9.8848109018651087</c:v>
                </c:pt>
                <c:pt idx="81">
                  <c:v>9.776430652305244</c:v>
                </c:pt>
                <c:pt idx="82">
                  <c:v>9.6706626629501979</c:v>
                </c:pt>
                <c:pt idx="83">
                  <c:v>9.5674136145163526</c:v>
                </c:pt>
                <c:pt idx="84">
                  <c:v>9.466594580344756</c:v>
                </c:pt>
                <c:pt idx="85">
                  <c:v>9.3681207709510979</c:v>
                </c:pt>
                <c:pt idx="86">
                  <c:v>9.2719112961973575</c:v>
                </c:pt>
                <c:pt idx="87">
                  <c:v>9.1778889436830156</c:v>
                </c:pt>
                <c:pt idx="88">
                  <c:v>9.0859799720798815</c:v>
                </c:pt>
                <c:pt idx="89">
                  <c:v>8.9961139182479251</c:v>
                </c:pt>
                <c:pt idx="90">
                  <c:v>8.9082234170718131</c:v>
                </c:pt>
                <c:pt idx="91">
                  <c:v>8.8222440330499943</c:v>
                </c:pt>
                <c:pt idx="92">
                  <c:v>8.7381141027516023</c:v>
                </c:pt>
                <c:pt idx="93">
                  <c:v>8.6557745873316083</c:v>
                </c:pt>
                <c:pt idx="94">
                  <c:v>8.575168934362944</c:v>
                </c:pt>
                <c:pt idx="95">
                  <c:v>8.4962429483061008</c:v>
                </c:pt>
                <c:pt idx="96">
                  <c:v>8.4189446689927188</c:v>
                </c:pt>
                <c:pt idx="97">
                  <c:v>8.3432242575506006</c:v>
                </c:pt>
                <c:pt idx="98">
                  <c:v>8.2690338892438984</c:v>
                </c:pt>
                <c:pt idx="99">
                  <c:v>8.1963276527442908</c:v>
                </c:pt>
                <c:pt idx="100">
                  <c:v>8.1250614553873532</c:v>
                </c:pt>
                <c:pt idx="101">
                  <c:v>8.0551929340032551</c:v>
                </c:pt>
                <c:pt idx="102">
                  <c:v>7.9866813709429092</c:v>
                </c:pt>
                <c:pt idx="103">
                  <c:v>7.9194876149497766</c:v>
                </c:pt>
                <c:pt idx="104">
                  <c:v>7.8535740065542186</c:v>
                </c:pt>
                <c:pt idx="105">
                  <c:v>7.7889043076916815</c:v>
                </c:pt>
                <c:pt idx="106">
                  <c:v>7.7254436352683378</c:v>
                </c:pt>
                <c:pt idx="107">
                  <c:v>7.6631583984182674</c:v>
                </c:pt>
                <c:pt idx="108">
                  <c:v>7.602016239215061</c:v>
                </c:pt>
                <c:pt idx="109">
                  <c:v>7.5419859766179842</c:v>
                </c:pt>
                <c:pt idx="110">
                  <c:v>7.4830375534486713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5D-3546-A69F-C1BC3576690A}"/>
            </c:ext>
          </c:extLst>
        </c:ser>
        <c:ser>
          <c:idx val="1"/>
          <c:order val="1"/>
          <c:tx>
            <c:v>Six Foot Rule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'Plot Data'!$A$3:$A$113</c:f>
              <c:numCache>
                <c:formatCode>General</c:formatCode>
                <c:ptCount val="111"/>
                <c:pt idx="0">
                  <c:v>7.4853359960650359</c:v>
                </c:pt>
                <c:pt idx="1">
                  <c:v>14.970671992130072</c:v>
                </c:pt>
                <c:pt idx="2">
                  <c:v>22.456007988195108</c:v>
                </c:pt>
                <c:pt idx="3">
                  <c:v>29.941343984260143</c:v>
                </c:pt>
                <c:pt idx="4">
                  <c:v>37.426679980325176</c:v>
                </c:pt>
                <c:pt idx="5">
                  <c:v>44.912015976390208</c:v>
                </c:pt>
                <c:pt idx="6">
                  <c:v>52.39735197245524</c:v>
                </c:pt>
                <c:pt idx="7">
                  <c:v>59.882687968520273</c:v>
                </c:pt>
                <c:pt idx="8">
                  <c:v>67.368023964585305</c:v>
                </c:pt>
                <c:pt idx="9">
                  <c:v>74.853359960650337</c:v>
                </c:pt>
                <c:pt idx="10">
                  <c:v>82.33869595671537</c:v>
                </c:pt>
                <c:pt idx="11">
                  <c:v>89.824031952780402</c:v>
                </c:pt>
                <c:pt idx="12">
                  <c:v>97.309367948845434</c:v>
                </c:pt>
                <c:pt idx="13">
                  <c:v>104.79470394491047</c:v>
                </c:pt>
                <c:pt idx="14">
                  <c:v>112.2800399409755</c:v>
                </c:pt>
                <c:pt idx="15">
                  <c:v>119.76537593704053</c:v>
                </c:pt>
                <c:pt idx="16">
                  <c:v>127.25071193310556</c:v>
                </c:pt>
                <c:pt idx="17">
                  <c:v>134.73604792917058</c:v>
                </c:pt>
                <c:pt idx="18">
                  <c:v>142.22138392523561</c:v>
                </c:pt>
                <c:pt idx="19">
                  <c:v>149.70671992130065</c:v>
                </c:pt>
                <c:pt idx="20">
                  <c:v>157.19205591736568</c:v>
                </c:pt>
                <c:pt idx="21">
                  <c:v>164.67739191343071</c:v>
                </c:pt>
                <c:pt idx="22">
                  <c:v>172.16272790949574</c:v>
                </c:pt>
                <c:pt idx="23">
                  <c:v>179.64806390556078</c:v>
                </c:pt>
                <c:pt idx="24">
                  <c:v>187.13339990162581</c:v>
                </c:pt>
                <c:pt idx="25">
                  <c:v>194.61873589769084</c:v>
                </c:pt>
                <c:pt idx="26">
                  <c:v>202.10407189375587</c:v>
                </c:pt>
                <c:pt idx="27">
                  <c:v>209.5894078898209</c:v>
                </c:pt>
                <c:pt idx="28">
                  <c:v>217.07474388588594</c:v>
                </c:pt>
                <c:pt idx="29">
                  <c:v>224.56007988195097</c:v>
                </c:pt>
                <c:pt idx="30">
                  <c:v>232.045415878016</c:v>
                </c:pt>
                <c:pt idx="31">
                  <c:v>239.53075187408103</c:v>
                </c:pt>
                <c:pt idx="32">
                  <c:v>247.01608787014607</c:v>
                </c:pt>
                <c:pt idx="33">
                  <c:v>254.5014238662111</c:v>
                </c:pt>
                <c:pt idx="34">
                  <c:v>261.98675986227613</c:v>
                </c:pt>
                <c:pt idx="35">
                  <c:v>269.47209585834116</c:v>
                </c:pt>
                <c:pt idx="36">
                  <c:v>276.9574318544062</c:v>
                </c:pt>
                <c:pt idx="37">
                  <c:v>284.44276785047123</c:v>
                </c:pt>
                <c:pt idx="38">
                  <c:v>291.92810384653626</c:v>
                </c:pt>
                <c:pt idx="39">
                  <c:v>299.41343984260129</c:v>
                </c:pt>
                <c:pt idx="40">
                  <c:v>306.89877583866632</c:v>
                </c:pt>
                <c:pt idx="41">
                  <c:v>314.38411183473136</c:v>
                </c:pt>
                <c:pt idx="42">
                  <c:v>321.86944783079639</c:v>
                </c:pt>
                <c:pt idx="43">
                  <c:v>329.35478382686142</c:v>
                </c:pt>
                <c:pt idx="44">
                  <c:v>336.84011982292645</c:v>
                </c:pt>
                <c:pt idx="45">
                  <c:v>344.32545581899149</c:v>
                </c:pt>
                <c:pt idx="46">
                  <c:v>351.81079181505652</c:v>
                </c:pt>
                <c:pt idx="47">
                  <c:v>359.29612781112155</c:v>
                </c:pt>
                <c:pt idx="48">
                  <c:v>366.78146380718658</c:v>
                </c:pt>
                <c:pt idx="49">
                  <c:v>374.26679980325162</c:v>
                </c:pt>
                <c:pt idx="50">
                  <c:v>381.75213579931665</c:v>
                </c:pt>
                <c:pt idx="51">
                  <c:v>389.23747179538168</c:v>
                </c:pt>
                <c:pt idx="52">
                  <c:v>396.72280779144671</c:v>
                </c:pt>
                <c:pt idx="53">
                  <c:v>404.20814378751174</c:v>
                </c:pt>
                <c:pt idx="54">
                  <c:v>411.69347978357678</c:v>
                </c:pt>
                <c:pt idx="55">
                  <c:v>419.17881577964181</c:v>
                </c:pt>
                <c:pt idx="56">
                  <c:v>426.66415177570684</c:v>
                </c:pt>
                <c:pt idx="57">
                  <c:v>434.14948777177187</c:v>
                </c:pt>
                <c:pt idx="58">
                  <c:v>441.63482376783691</c:v>
                </c:pt>
                <c:pt idx="59">
                  <c:v>449.12015976390194</c:v>
                </c:pt>
                <c:pt idx="60">
                  <c:v>456.60549575996697</c:v>
                </c:pt>
                <c:pt idx="61">
                  <c:v>464.090831756032</c:v>
                </c:pt>
                <c:pt idx="62">
                  <c:v>471.57616775209704</c:v>
                </c:pt>
                <c:pt idx="63">
                  <c:v>479.06150374816207</c:v>
                </c:pt>
                <c:pt idx="64">
                  <c:v>486.5468397442271</c:v>
                </c:pt>
                <c:pt idx="65">
                  <c:v>494.03217574029213</c:v>
                </c:pt>
                <c:pt idx="66">
                  <c:v>501.51751173635716</c:v>
                </c:pt>
                <c:pt idx="67">
                  <c:v>509.0028477324222</c:v>
                </c:pt>
                <c:pt idx="68">
                  <c:v>516.48818372848723</c:v>
                </c:pt>
                <c:pt idx="69">
                  <c:v>523.97351972455226</c:v>
                </c:pt>
                <c:pt idx="70">
                  <c:v>531.45885572061729</c:v>
                </c:pt>
                <c:pt idx="71">
                  <c:v>538.94419171668233</c:v>
                </c:pt>
                <c:pt idx="72">
                  <c:v>546.42952771274736</c:v>
                </c:pt>
                <c:pt idx="73">
                  <c:v>553.91486370881239</c:v>
                </c:pt>
                <c:pt idx="74">
                  <c:v>561.40019970487742</c:v>
                </c:pt>
                <c:pt idx="75">
                  <c:v>568.88553570094246</c:v>
                </c:pt>
                <c:pt idx="76">
                  <c:v>576.37087169700749</c:v>
                </c:pt>
                <c:pt idx="77">
                  <c:v>583.85620769307252</c:v>
                </c:pt>
                <c:pt idx="78">
                  <c:v>591.34154368913755</c:v>
                </c:pt>
                <c:pt idx="79">
                  <c:v>598.82687968520258</c:v>
                </c:pt>
                <c:pt idx="80">
                  <c:v>606.31221568126762</c:v>
                </c:pt>
                <c:pt idx="81">
                  <c:v>613.79755167733265</c:v>
                </c:pt>
                <c:pt idx="82">
                  <c:v>621.28288767339768</c:v>
                </c:pt>
                <c:pt idx="83">
                  <c:v>628.76822366946271</c:v>
                </c:pt>
                <c:pt idx="84">
                  <c:v>636.25355966552775</c:v>
                </c:pt>
                <c:pt idx="85">
                  <c:v>643.73889566159278</c:v>
                </c:pt>
                <c:pt idx="86">
                  <c:v>651.22423165765781</c:v>
                </c:pt>
                <c:pt idx="87">
                  <c:v>658.70956765372284</c:v>
                </c:pt>
                <c:pt idx="88">
                  <c:v>666.19490364978788</c:v>
                </c:pt>
                <c:pt idx="89">
                  <c:v>673.68023964585291</c:v>
                </c:pt>
                <c:pt idx="90">
                  <c:v>681.16557564191794</c:v>
                </c:pt>
                <c:pt idx="91">
                  <c:v>688.65091163798297</c:v>
                </c:pt>
                <c:pt idx="92">
                  <c:v>696.136247634048</c:v>
                </c:pt>
                <c:pt idx="93">
                  <c:v>703.62158363011304</c:v>
                </c:pt>
                <c:pt idx="94">
                  <c:v>711.10691962617807</c:v>
                </c:pt>
                <c:pt idx="95">
                  <c:v>718.5922556222431</c:v>
                </c:pt>
                <c:pt idx="96">
                  <c:v>726.07759161830813</c:v>
                </c:pt>
                <c:pt idx="97">
                  <c:v>733.56292761437317</c:v>
                </c:pt>
                <c:pt idx="98">
                  <c:v>741.0482636104382</c:v>
                </c:pt>
                <c:pt idx="99">
                  <c:v>748.53359960650323</c:v>
                </c:pt>
                <c:pt idx="100">
                  <c:v>756.01893560256826</c:v>
                </c:pt>
                <c:pt idx="101">
                  <c:v>763.5042715986333</c:v>
                </c:pt>
                <c:pt idx="102">
                  <c:v>770.98960759469833</c:v>
                </c:pt>
                <c:pt idx="103">
                  <c:v>778.47494359076336</c:v>
                </c:pt>
                <c:pt idx="104">
                  <c:v>785.96027958682839</c:v>
                </c:pt>
                <c:pt idx="105">
                  <c:v>793.44561558289342</c:v>
                </c:pt>
                <c:pt idx="106">
                  <c:v>800.93095157895846</c:v>
                </c:pt>
                <c:pt idx="107">
                  <c:v>808.41628757502349</c:v>
                </c:pt>
                <c:pt idx="108">
                  <c:v>815.90162357108852</c:v>
                </c:pt>
                <c:pt idx="109">
                  <c:v>823.38695956715355</c:v>
                </c:pt>
                <c:pt idx="110">
                  <c:v>830.87229556321859</c:v>
                </c:pt>
              </c:numCache>
            </c:numRef>
          </c:xVal>
          <c:yVal>
            <c:numRef>
              <c:f>'Plot Data'!$F$3:$F$113</c:f>
              <c:numCache>
                <c:formatCode>General</c:formatCode>
                <c:ptCount val="11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05D-3546-A69F-C1BC35766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926688"/>
        <c:axId val="516556352"/>
      </c:scatterChart>
      <c:valAx>
        <c:axId val="48292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56352"/>
        <c:crosses val="autoZero"/>
        <c:crossBetween val="midCat"/>
      </c:valAx>
      <c:valAx>
        <c:axId val="51655635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926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63</xdr:row>
      <xdr:rowOff>165100</xdr:rowOff>
    </xdr:from>
    <xdr:to>
      <xdr:col>7</xdr:col>
      <xdr:colOff>0</xdr:colOff>
      <xdr:row>85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BF2E60-6E62-1947-9A8E-6DA05550F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t.edu/~bazant/COVID-19" TargetMode="External"/><Relationship Id="rId2" Type="http://schemas.openxmlformats.org/officeDocument/2006/relationships/hyperlink" Target="http://www.mit.edu/~bazant" TargetMode="External"/><Relationship Id="rId1" Type="http://schemas.openxmlformats.org/officeDocument/2006/relationships/hyperlink" Target="mailto:bazant@mit.ed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8C9E-B58A-4B4F-95F1-93AA955A7887}">
  <dimension ref="B1:J63"/>
  <sheetViews>
    <sheetView tabSelected="1" topLeftCell="A40" workbookViewId="0">
      <selection activeCell="E13" sqref="E13"/>
    </sheetView>
  </sheetViews>
  <sheetFormatPr baseColWidth="10" defaultRowHeight="16"/>
  <cols>
    <col min="1" max="1" width="4" customWidth="1"/>
    <col min="2" max="2" width="31.5" customWidth="1"/>
    <col min="3" max="3" width="6.6640625" customWidth="1"/>
    <col min="5" max="5" width="7.33203125" customWidth="1"/>
    <col min="6" max="6" width="14.33203125" customWidth="1"/>
    <col min="7" max="7" width="12.33203125" customWidth="1"/>
    <col min="8" max="8" width="38.5" customWidth="1"/>
    <col min="10" max="10" width="7.6640625" customWidth="1"/>
    <col min="11" max="11" width="7.5" customWidth="1"/>
    <col min="13" max="13" width="12.1640625" bestFit="1" customWidth="1"/>
  </cols>
  <sheetData>
    <row r="1" spans="2:10" ht="46" customHeight="1">
      <c r="B1" s="1" t="s">
        <v>40</v>
      </c>
      <c r="C1" s="2"/>
      <c r="D1" s="2"/>
      <c r="E1" s="2"/>
      <c r="F1" s="2"/>
      <c r="G1" s="2"/>
      <c r="J1" s="13"/>
    </row>
    <row r="2" spans="2:10">
      <c r="B2" s="3"/>
      <c r="C2" s="3"/>
      <c r="D2" s="3"/>
      <c r="E2" s="3"/>
      <c r="F2" s="3"/>
      <c r="G2" s="3"/>
    </row>
    <row r="3" spans="2:10" ht="19">
      <c r="B3" s="3"/>
      <c r="C3" s="11" t="s">
        <v>9</v>
      </c>
      <c r="D3" s="3"/>
      <c r="E3" s="3"/>
      <c r="F3" s="3"/>
      <c r="G3" s="3"/>
    </row>
    <row r="4" spans="2:10">
      <c r="B4" s="4"/>
      <c r="C4" s="4"/>
      <c r="D4" s="3"/>
      <c r="E4" s="3"/>
      <c r="F4" s="3"/>
      <c r="G4" s="3"/>
    </row>
    <row r="5" spans="2:10">
      <c r="B5" s="6" t="s">
        <v>8</v>
      </c>
      <c r="C5" s="7" t="s">
        <v>0</v>
      </c>
      <c r="D5" s="7"/>
      <c r="E5" s="7" t="s">
        <v>72</v>
      </c>
      <c r="F5" s="7"/>
      <c r="G5" s="5"/>
    </row>
    <row r="6" spans="2:10">
      <c r="B6" s="5" t="s">
        <v>96</v>
      </c>
      <c r="C6" s="5" t="s">
        <v>97</v>
      </c>
      <c r="D6" s="5"/>
      <c r="E6" s="5"/>
      <c r="F6" s="5"/>
      <c r="G6" s="5"/>
    </row>
    <row r="7" spans="2:10">
      <c r="B7" s="5" t="s">
        <v>103</v>
      </c>
      <c r="C7" s="5"/>
      <c r="D7" s="5"/>
      <c r="E7" s="5"/>
      <c r="F7" s="5"/>
      <c r="G7" s="5"/>
    </row>
    <row r="8" spans="2:10">
      <c r="B8" s="5" t="s">
        <v>98</v>
      </c>
      <c r="C8" s="5"/>
      <c r="D8" s="5"/>
      <c r="E8" s="7" t="s">
        <v>95</v>
      </c>
      <c r="F8" s="5"/>
      <c r="G8" s="5"/>
    </row>
    <row r="9" spans="2:10">
      <c r="B9" s="8" t="s">
        <v>104</v>
      </c>
      <c r="C9" s="9"/>
      <c r="D9" s="9"/>
      <c r="E9" s="9"/>
      <c r="F9" s="9"/>
      <c r="G9" s="9"/>
    </row>
    <row r="10" spans="2:10">
      <c r="B10" s="9" t="s">
        <v>1</v>
      </c>
      <c r="C10" s="9"/>
      <c r="D10" s="9"/>
      <c r="E10" s="9"/>
      <c r="F10" s="9"/>
      <c r="G10" s="9"/>
    </row>
    <row r="11" spans="2:10">
      <c r="B11" s="9" t="s">
        <v>105</v>
      </c>
      <c r="C11" s="9"/>
      <c r="D11" s="9"/>
      <c r="E11" s="9"/>
      <c r="F11" s="9"/>
      <c r="G11" s="9"/>
    </row>
    <row r="13" spans="2:10">
      <c r="B13" s="18" t="s">
        <v>38</v>
      </c>
      <c r="C13" s="14"/>
    </row>
    <row r="15" spans="2:10">
      <c r="B15" s="12" t="s">
        <v>2</v>
      </c>
    </row>
    <row r="16" spans="2:10" ht="19">
      <c r="B16" s="10" t="s">
        <v>5</v>
      </c>
      <c r="C16" s="10">
        <v>900</v>
      </c>
      <c r="D16" s="10" t="s">
        <v>47</v>
      </c>
      <c r="E16">
        <f>C16*0.3048^2</f>
        <v>83.612736000000012</v>
      </c>
      <c r="F16" t="s">
        <v>51</v>
      </c>
    </row>
    <row r="17" spans="2:6">
      <c r="B17" s="10" t="s">
        <v>4</v>
      </c>
      <c r="C17" s="10">
        <v>12</v>
      </c>
      <c r="D17" s="10" t="s">
        <v>48</v>
      </c>
      <c r="E17">
        <f>C17*0.3048</f>
        <v>3.6576000000000004</v>
      </c>
      <c r="F17" t="s">
        <v>52</v>
      </c>
    </row>
    <row r="18" spans="2:6" ht="19">
      <c r="B18" t="s">
        <v>3</v>
      </c>
      <c r="C18">
        <f>C16*C17</f>
        <v>10800</v>
      </c>
      <c r="D18" t="s">
        <v>49</v>
      </c>
      <c r="E18">
        <f>E17*E16</f>
        <v>305.82194319360008</v>
      </c>
      <c r="F18" t="s">
        <v>53</v>
      </c>
    </row>
    <row r="19" spans="2:6" ht="18">
      <c r="B19" s="10" t="s">
        <v>73</v>
      </c>
      <c r="C19" s="10">
        <v>3</v>
      </c>
      <c r="D19" s="10" t="s">
        <v>50</v>
      </c>
      <c r="E19" s="19"/>
    </row>
    <row r="20" spans="2:6" ht="19">
      <c r="B20" t="s">
        <v>74</v>
      </c>
      <c r="C20">
        <f>C18*C19/60</f>
        <v>540</v>
      </c>
      <c r="D20" t="s">
        <v>54</v>
      </c>
      <c r="E20">
        <f>E18*C19</f>
        <v>917.46582958080023</v>
      </c>
      <c r="F20" t="s">
        <v>55</v>
      </c>
    </row>
    <row r="21" spans="2:6">
      <c r="B21" s="10" t="s">
        <v>84</v>
      </c>
      <c r="C21" s="10">
        <v>3</v>
      </c>
      <c r="D21" s="23" t="s">
        <v>50</v>
      </c>
      <c r="E21" s="19" t="s">
        <v>76</v>
      </c>
    </row>
    <row r="22" spans="2:6" ht="19">
      <c r="B22" t="s">
        <v>82</v>
      </c>
      <c r="C22" s="15">
        <f>C21*C18/60</f>
        <v>540</v>
      </c>
      <c r="D22" t="s">
        <v>54</v>
      </c>
      <c r="E22">
        <f>C22*(0.3048^3)*60</f>
        <v>917.46582958080023</v>
      </c>
      <c r="F22" t="s">
        <v>55</v>
      </c>
    </row>
    <row r="23" spans="2:6" ht="19">
      <c r="B23" t="s">
        <v>83</v>
      </c>
      <c r="C23" s="15">
        <f>C20+C22</f>
        <v>1080</v>
      </c>
      <c r="D23" t="s">
        <v>54</v>
      </c>
      <c r="E23">
        <f>C23*(0.3048^3)*60</f>
        <v>1834.9316591616005</v>
      </c>
      <c r="F23" t="s">
        <v>55</v>
      </c>
    </row>
    <row r="24" spans="2:6" ht="18">
      <c r="B24" s="15" t="s">
        <v>60</v>
      </c>
      <c r="C24" s="15">
        <f>C20/C23</f>
        <v>0.5</v>
      </c>
      <c r="D24" s="19" t="s">
        <v>75</v>
      </c>
    </row>
    <row r="25" spans="2:6" ht="17">
      <c r="B25" s="10" t="s">
        <v>62</v>
      </c>
      <c r="C25" s="10">
        <v>0.8</v>
      </c>
      <c r="D25" s="19" t="s">
        <v>71</v>
      </c>
    </row>
    <row r="26" spans="2:6" ht="18">
      <c r="B26" t="s">
        <v>61</v>
      </c>
      <c r="C26" s="15">
        <f>C25*C22*60/C18</f>
        <v>2.4</v>
      </c>
      <c r="D26" t="s">
        <v>46</v>
      </c>
    </row>
    <row r="27" spans="2:6">
      <c r="B27" s="10" t="s">
        <v>85</v>
      </c>
      <c r="C27" s="10">
        <v>50</v>
      </c>
      <c r="D27" s="24" t="s">
        <v>86</v>
      </c>
    </row>
    <row r="29" spans="2:6">
      <c r="B29" s="12" t="s">
        <v>7</v>
      </c>
    </row>
    <row r="30" spans="2:6" ht="19">
      <c r="B30" s="10" t="s">
        <v>6</v>
      </c>
      <c r="C30">
        <f>E30/(60*0.3048^3)</f>
        <v>0.29428888934573821</v>
      </c>
      <c r="D30" t="s">
        <v>45</v>
      </c>
      <c r="E30" s="10">
        <v>0.5</v>
      </c>
      <c r="F30" s="10" t="s">
        <v>63</v>
      </c>
    </row>
    <row r="31" spans="2:6">
      <c r="B31" s="10" t="s">
        <v>11</v>
      </c>
      <c r="C31" s="10">
        <v>2</v>
      </c>
      <c r="D31" s="25" t="s">
        <v>44</v>
      </c>
      <c r="E31" s="19" t="s">
        <v>25</v>
      </c>
    </row>
    <row r="32" spans="2:6">
      <c r="B32" s="15" t="s">
        <v>77</v>
      </c>
      <c r="C32" s="15">
        <f>C31*(0.4/(1-C27/100))^(1/3)</f>
        <v>1.8566355334451117</v>
      </c>
      <c r="D32" s="20" t="s">
        <v>78</v>
      </c>
      <c r="E32" s="19"/>
    </row>
    <row r="34" spans="2:6">
      <c r="B34" s="12" t="s">
        <v>12</v>
      </c>
    </row>
    <row r="35" spans="2:6" ht="19">
      <c r="B35" s="10" t="s">
        <v>15</v>
      </c>
      <c r="C35" s="10">
        <v>30</v>
      </c>
      <c r="D35" s="10" t="s">
        <v>56</v>
      </c>
      <c r="E35" s="10"/>
      <c r="F35" s="19" t="s">
        <v>57</v>
      </c>
    </row>
    <row r="36" spans="2:6">
      <c r="B36" s="10" t="s">
        <v>80</v>
      </c>
      <c r="C36" s="10">
        <v>0.3</v>
      </c>
      <c r="D36" s="10" t="s">
        <v>46</v>
      </c>
      <c r="E36">
        <f>1/C36</f>
        <v>3.3333333333333335</v>
      </c>
      <c r="F36" t="s">
        <v>13</v>
      </c>
    </row>
    <row r="37" spans="2:6">
      <c r="B37" s="15" t="s">
        <v>79</v>
      </c>
      <c r="C37" s="15">
        <f>C36*C27/50</f>
        <v>0.3</v>
      </c>
      <c r="D37" t="s">
        <v>46</v>
      </c>
      <c r="E37" s="19" t="s">
        <v>81</v>
      </c>
    </row>
    <row r="38" spans="2:6">
      <c r="B38" s="10" t="s">
        <v>99</v>
      </c>
      <c r="C38" s="10">
        <v>0.68</v>
      </c>
      <c r="D38" s="26" t="s">
        <v>100</v>
      </c>
      <c r="E38" s="19"/>
    </row>
    <row r="39" spans="2:6">
      <c r="D39" s="27" t="s">
        <v>101</v>
      </c>
    </row>
    <row r="40" spans="2:6">
      <c r="B40" s="12" t="s">
        <v>14</v>
      </c>
    </row>
    <row r="41" spans="2:6" ht="18">
      <c r="B41" t="s">
        <v>67</v>
      </c>
      <c r="C41">
        <f>3*(C32/5)^2</f>
        <v>0.41365146048612178</v>
      </c>
      <c r="D41" t="s">
        <v>10</v>
      </c>
      <c r="E41">
        <f>C41*60*60/1000</f>
        <v>1.4891452577500384</v>
      </c>
      <c r="F41" t="s">
        <v>68</v>
      </c>
    </row>
    <row r="42" spans="2:6" ht="18">
      <c r="B42" t="s">
        <v>64</v>
      </c>
      <c r="C42">
        <f>C19+C37+C26+E41/E17</f>
        <v>6.1071372642579931</v>
      </c>
      <c r="D42" t="s">
        <v>46</v>
      </c>
      <c r="E42">
        <f>1/C42</f>
        <v>0.16374284001319206</v>
      </c>
      <c r="F42" t="s">
        <v>16</v>
      </c>
    </row>
    <row r="43" spans="2:6" ht="18">
      <c r="B43" t="s">
        <v>65</v>
      </c>
      <c r="C43">
        <f>E30/(C42*E18)</f>
        <v>2.6770943625443994E-4</v>
      </c>
      <c r="D43" t="s">
        <v>43</v>
      </c>
    </row>
    <row r="44" spans="2:6" ht="20">
      <c r="B44" t="s">
        <v>66</v>
      </c>
      <c r="C44">
        <f>C35*C43</f>
        <v>8.0312830876331977E-3</v>
      </c>
      <c r="D44" t="s">
        <v>58</v>
      </c>
    </row>
    <row r="46" spans="2:6">
      <c r="B46" s="12" t="s">
        <v>20</v>
      </c>
    </row>
    <row r="47" spans="2:6">
      <c r="B47" s="10" t="s">
        <v>39</v>
      </c>
      <c r="C47" s="10">
        <v>0.1</v>
      </c>
      <c r="D47" s="19" t="s">
        <v>102</v>
      </c>
    </row>
    <row r="48" spans="2:6">
      <c r="B48" t="s">
        <v>23</v>
      </c>
      <c r="C48">
        <f>(E30*C38*C47)^2*C35/(E18*C42)</f>
        <v>1.8568326498607954E-5</v>
      </c>
      <c r="D48" t="s">
        <v>46</v>
      </c>
      <c r="E48" s="19" t="s">
        <v>59</v>
      </c>
    </row>
    <row r="49" spans="2:6" ht="18">
      <c r="B49" s="10" t="s">
        <v>21</v>
      </c>
      <c r="C49" s="10">
        <v>0.1</v>
      </c>
      <c r="D49" s="19" t="s">
        <v>70</v>
      </c>
    </row>
    <row r="50" spans="2:6" ht="13" customHeight="1"/>
    <row r="51" spans="2:6" ht="22" customHeight="1">
      <c r="B51" s="12" t="s">
        <v>17</v>
      </c>
    </row>
    <row r="52" spans="2:6">
      <c r="B52" s="10" t="s">
        <v>18</v>
      </c>
      <c r="C52" s="10">
        <v>40</v>
      </c>
      <c r="D52" s="10" t="s">
        <v>19</v>
      </c>
      <c r="E52" s="19" t="s">
        <v>22</v>
      </c>
    </row>
    <row r="53" spans="2:6">
      <c r="B53" s="17" t="s">
        <v>89</v>
      </c>
      <c r="C53" s="16">
        <f>ROUNDDOWN(1+C49*(1+1/(C42*C52))/(C48*C52),0)</f>
        <v>136</v>
      </c>
      <c r="D53" s="16" t="s">
        <v>35</v>
      </c>
      <c r="E53" s="19" t="s">
        <v>36</v>
      </c>
    </row>
    <row r="54" spans="2:6">
      <c r="C54">
        <f>ROUNDDOWN(1+C49/(C48*C52),0)</f>
        <v>135</v>
      </c>
      <c r="D54" t="s">
        <v>35</v>
      </c>
      <c r="E54" s="19" t="s">
        <v>37</v>
      </c>
    </row>
    <row r="55" spans="2:6">
      <c r="B55" s="5" t="s">
        <v>92</v>
      </c>
      <c r="C55" s="5">
        <f>ROUNDDOWN(C16/36,0)</f>
        <v>25</v>
      </c>
      <c r="D55" s="5" t="s">
        <v>35</v>
      </c>
      <c r="E55" s="19"/>
    </row>
    <row r="56" spans="2:6">
      <c r="B56" s="5" t="s">
        <v>93</v>
      </c>
      <c r="C56" s="5">
        <f>ROUNDDOWN(E16/1,0)</f>
        <v>83</v>
      </c>
      <c r="D56" s="5" t="s">
        <v>35</v>
      </c>
      <c r="E56" s="19"/>
    </row>
    <row r="57" spans="2:6">
      <c r="B57" s="5" t="s">
        <v>88</v>
      </c>
      <c r="C57" s="5">
        <f>C20/C58</f>
        <v>45</v>
      </c>
      <c r="D57" s="5" t="s">
        <v>35</v>
      </c>
      <c r="E57" s="19"/>
    </row>
    <row r="58" spans="2:6">
      <c r="B58" s="10" t="s">
        <v>87</v>
      </c>
      <c r="C58" s="10">
        <v>12</v>
      </c>
      <c r="D58" s="10" t="s">
        <v>91</v>
      </c>
      <c r="E58" s="22">
        <f>C58*(0.3048^3)*1000/60</f>
        <v>5.6633693184</v>
      </c>
      <c r="F58" t="s">
        <v>90</v>
      </c>
    </row>
    <row r="60" spans="2:6" ht="21" customHeight="1">
      <c r="B60" s="12" t="s">
        <v>24</v>
      </c>
    </row>
    <row r="61" spans="2:6">
      <c r="B61" s="10" t="s">
        <v>26</v>
      </c>
      <c r="C61" s="10">
        <v>25</v>
      </c>
      <c r="D61" s="10" t="s">
        <v>27</v>
      </c>
    </row>
    <row r="62" spans="2:6">
      <c r="B62" s="17" t="s">
        <v>94</v>
      </c>
      <c r="C62" s="16">
        <f>C63*(1+SQRT(1+4/(C42*C63)))/2</f>
        <v>224.56007988195108</v>
      </c>
      <c r="D62" s="16" t="s">
        <v>19</v>
      </c>
      <c r="E62">
        <f>C62*60</f>
        <v>13473.604792917065</v>
      </c>
      <c r="F62" t="s">
        <v>41</v>
      </c>
    </row>
    <row r="63" spans="2:6">
      <c r="C63">
        <f>C49/((C61-1)*C48)</f>
        <v>224.39645635157464</v>
      </c>
      <c r="D63" t="s">
        <v>19</v>
      </c>
      <c r="E63">
        <f>C63*60</f>
        <v>13463.787381094478</v>
      </c>
      <c r="F63" t="s">
        <v>42</v>
      </c>
    </row>
  </sheetData>
  <hyperlinks>
    <hyperlink ref="C5" r:id="rId1" xr:uid="{253195ED-BAC3-F446-8BD7-66F98317D9B9}"/>
    <hyperlink ref="E5" r:id="rId2" xr:uid="{C1F9B835-CB81-044A-8536-DCCE9739562B}"/>
    <hyperlink ref="E8" r:id="rId3" xr:uid="{370ED943-0F2D-F04F-849E-8E9FE90CCCF1}"/>
  </hyperlinks>
  <pageMargins left="0.7" right="0.7" top="0.75" bottom="0.75" header="0.3" footer="0.3"/>
  <pageSetup orientation="portrait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5A8B-923E-084A-8F56-9C1D1591430A}">
  <dimension ref="A1:I113"/>
  <sheetViews>
    <sheetView topLeftCell="A2" workbookViewId="0">
      <selection activeCell="F4" sqref="F4"/>
    </sheetView>
  </sheetViews>
  <sheetFormatPr baseColWidth="10" defaultRowHeight="16"/>
  <cols>
    <col min="1" max="1" width="7.6640625" customWidth="1"/>
    <col min="2" max="2" width="7.5" customWidth="1"/>
    <col min="4" max="4" width="12.1640625" bestFit="1" customWidth="1"/>
  </cols>
  <sheetData>
    <row r="1" spans="1:9">
      <c r="A1" s="13" t="s">
        <v>30</v>
      </c>
      <c r="B1" t="s">
        <v>28</v>
      </c>
      <c r="C1" t="s">
        <v>29</v>
      </c>
    </row>
    <row r="2" spans="1:9">
      <c r="A2">
        <v>0</v>
      </c>
      <c r="B2">
        <v>10000</v>
      </c>
      <c r="C2" t="s">
        <v>32</v>
      </c>
      <c r="D2" t="s">
        <v>33</v>
      </c>
      <c r="E2" t="s">
        <v>31</v>
      </c>
      <c r="F2" t="s">
        <v>34</v>
      </c>
      <c r="H2">
        <f>'Guideline Calculator'!C62/30</f>
        <v>7.4853359960650359</v>
      </c>
      <c r="I2" t="s">
        <v>69</v>
      </c>
    </row>
    <row r="3" spans="1:9">
      <c r="A3">
        <f>H2</f>
        <v>7.4853359960650359</v>
      </c>
      <c r="B3">
        <f>1+C3*(1+1/(E3*A3))/(D3*A3)</f>
        <v>736.21401005938515</v>
      </c>
      <c r="C3">
        <f>'Guideline Calculator'!C49</f>
        <v>0.1</v>
      </c>
      <c r="D3" s="21">
        <f>'Guideline Calculator'!C48</f>
        <v>1.8568326498607954E-5</v>
      </c>
      <c r="E3">
        <f>'Guideline Calculator'!C42</f>
        <v>6.1071372642579931</v>
      </c>
      <c r="F3">
        <f>ROUNDDOWN('Guideline Calculator'!C16/36,0)</f>
        <v>25</v>
      </c>
    </row>
    <row r="4" spans="1:9">
      <c r="A4">
        <f>A3+(A3-A2)</f>
        <v>14.970671992130072</v>
      </c>
      <c r="B4">
        <f t="shared" ref="B4:B67" si="0">1+C4*(1+1/(E4*A4))/(D4*A4)</f>
        <v>364.6723472557137</v>
      </c>
      <c r="C4">
        <f>C3</f>
        <v>0.1</v>
      </c>
      <c r="D4">
        <f>D3</f>
        <v>1.8568326498607954E-5</v>
      </c>
      <c r="E4">
        <f>E3</f>
        <v>6.1071372642579931</v>
      </c>
      <c r="F4">
        <f>F3</f>
        <v>25</v>
      </c>
    </row>
    <row r="5" spans="1:9">
      <c r="A5">
        <f t="shared" ref="A5:A68" si="1">A4+(A4-A3)</f>
        <v>22.456007988195108</v>
      </c>
      <c r="B5">
        <f t="shared" si="0"/>
        <v>242.5738631095916</v>
      </c>
      <c r="C5">
        <f t="shared" ref="C5:F43" si="2">C4</f>
        <v>0.1</v>
      </c>
      <c r="D5">
        <f t="shared" si="2"/>
        <v>1.8568326498607954E-5</v>
      </c>
      <c r="E5">
        <f t="shared" si="2"/>
        <v>6.1071372642579931</v>
      </c>
      <c r="F5">
        <f t="shared" si="2"/>
        <v>25</v>
      </c>
    </row>
    <row r="6" spans="1:9">
      <c r="A6">
        <f t="shared" si="1"/>
        <v>29.941343984260143</v>
      </c>
      <c r="B6">
        <f t="shared" si="0"/>
        <v>181.85250918436211</v>
      </c>
      <c r="C6">
        <f t="shared" si="2"/>
        <v>0.1</v>
      </c>
      <c r="D6">
        <f t="shared" si="2"/>
        <v>1.8568326498607954E-5</v>
      </c>
      <c r="E6">
        <f t="shared" si="2"/>
        <v>6.1071372642579931</v>
      </c>
      <c r="F6">
        <f>F5</f>
        <v>25</v>
      </c>
    </row>
    <row r="7" spans="1:9">
      <c r="A7">
        <f t="shared" si="1"/>
        <v>37.426679980325176</v>
      </c>
      <c r="B7">
        <f t="shared" si="0"/>
        <v>145.52462103653056</v>
      </c>
      <c r="C7">
        <f t="shared" si="2"/>
        <v>0.1</v>
      </c>
      <c r="D7">
        <f t="shared" si="2"/>
        <v>1.8568326498607954E-5</v>
      </c>
      <c r="E7">
        <f t="shared" si="2"/>
        <v>6.1071372642579931</v>
      </c>
      <c r="F7">
        <f t="shared" si="2"/>
        <v>25</v>
      </c>
    </row>
    <row r="8" spans="1:9">
      <c r="A8">
        <f t="shared" si="1"/>
        <v>44.912015976390208</v>
      </c>
      <c r="B8">
        <f t="shared" si="0"/>
        <v>121.34974735768705</v>
      </c>
      <c r="C8">
        <f t="shared" si="2"/>
        <v>0.1</v>
      </c>
      <c r="D8">
        <f t="shared" si="2"/>
        <v>1.8568326498607954E-5</v>
      </c>
      <c r="E8">
        <f t="shared" si="2"/>
        <v>6.1071372642579931</v>
      </c>
      <c r="F8">
        <f t="shared" si="2"/>
        <v>25</v>
      </c>
    </row>
    <row r="9" spans="1:9">
      <c r="A9">
        <f t="shared" si="1"/>
        <v>52.39735197245524</v>
      </c>
      <c r="B9">
        <f t="shared" si="0"/>
        <v>104.10339354775927</v>
      </c>
      <c r="C9">
        <f t="shared" si="2"/>
        <v>0.1</v>
      </c>
      <c r="D9">
        <f t="shared" si="2"/>
        <v>1.8568326498607954E-5</v>
      </c>
      <c r="E9">
        <f t="shared" si="2"/>
        <v>6.1071372642579931</v>
      </c>
      <c r="F9">
        <f t="shared" si="2"/>
        <v>25</v>
      </c>
    </row>
    <row r="10" spans="1:9">
      <c r="A10">
        <f t="shared" si="1"/>
        <v>59.882687968520273</v>
      </c>
      <c r="B10">
        <f t="shared" si="0"/>
        <v>91.180338481307416</v>
      </c>
      <c r="C10">
        <f t="shared" si="2"/>
        <v>0.1</v>
      </c>
      <c r="D10">
        <f t="shared" si="2"/>
        <v>1.8568326498607954E-5</v>
      </c>
      <c r="E10">
        <f t="shared" si="2"/>
        <v>6.1071372642579931</v>
      </c>
      <c r="F10">
        <f t="shared" si="2"/>
        <v>25</v>
      </c>
    </row>
    <row r="11" spans="1:9">
      <c r="A11">
        <f t="shared" si="1"/>
        <v>67.368023964585305</v>
      </c>
      <c r="B11">
        <f t="shared" si="0"/>
        <v>81.136012861322754</v>
      </c>
      <c r="C11">
        <f t="shared" si="2"/>
        <v>0.1</v>
      </c>
      <c r="D11">
        <f t="shared" si="2"/>
        <v>1.8568326498607954E-5</v>
      </c>
      <c r="E11">
        <f t="shared" si="2"/>
        <v>6.1071372642579931</v>
      </c>
      <c r="F11">
        <f t="shared" si="2"/>
        <v>25</v>
      </c>
    </row>
    <row r="12" spans="1:9">
      <c r="A12">
        <f t="shared" si="1"/>
        <v>74.853359960650337</v>
      </c>
      <c r="B12">
        <f t="shared" si="0"/>
        <v>73.104924207306127</v>
      </c>
      <c r="C12">
        <f t="shared" si="2"/>
        <v>0.1</v>
      </c>
      <c r="D12">
        <f t="shared" si="2"/>
        <v>1.8568326498607954E-5</v>
      </c>
      <c r="E12">
        <f t="shared" si="2"/>
        <v>6.1071372642579931</v>
      </c>
      <c r="F12">
        <f t="shared" si="2"/>
        <v>25</v>
      </c>
    </row>
    <row r="13" spans="1:9">
      <c r="A13">
        <f t="shared" si="1"/>
        <v>82.33869595671537</v>
      </c>
      <c r="B13">
        <f t="shared" si="0"/>
        <v>66.536923964413916</v>
      </c>
      <c r="C13">
        <f t="shared" si="2"/>
        <v>0.1</v>
      </c>
      <c r="D13">
        <f t="shared" si="2"/>
        <v>1.8568326498607954E-5</v>
      </c>
      <c r="E13">
        <f t="shared" si="2"/>
        <v>6.1071372642579931</v>
      </c>
      <c r="F13">
        <f t="shared" si="2"/>
        <v>25</v>
      </c>
    </row>
    <row r="14" spans="1:9">
      <c r="A14">
        <f t="shared" si="1"/>
        <v>89.824031952780402</v>
      </c>
      <c r="B14">
        <f t="shared" si="0"/>
        <v>61.065577629566334</v>
      </c>
      <c r="C14">
        <f t="shared" si="2"/>
        <v>0.1</v>
      </c>
      <c r="D14">
        <f t="shared" si="2"/>
        <v>1.8568326498607954E-5</v>
      </c>
      <c r="E14">
        <f t="shared" si="2"/>
        <v>6.1071372642579931</v>
      </c>
      <c r="F14">
        <f t="shared" si="2"/>
        <v>25</v>
      </c>
    </row>
    <row r="15" spans="1:9">
      <c r="A15">
        <f t="shared" si="1"/>
        <v>97.309367948845434</v>
      </c>
      <c r="B15">
        <f t="shared" si="0"/>
        <v>56.437387914917295</v>
      </c>
      <c r="C15">
        <f t="shared" si="2"/>
        <v>0.1</v>
      </c>
      <c r="D15">
        <f t="shared" si="2"/>
        <v>1.8568326498607954E-5</v>
      </c>
      <c r="E15">
        <f t="shared" si="2"/>
        <v>6.1071372642579931</v>
      </c>
      <c r="F15">
        <f t="shared" si="2"/>
        <v>25</v>
      </c>
    </row>
    <row r="16" spans="1:9">
      <c r="A16">
        <f t="shared" si="1"/>
        <v>104.79470394491047</v>
      </c>
      <c r="B16">
        <f t="shared" si="0"/>
        <v>52.471397635635171</v>
      </c>
      <c r="C16">
        <f t="shared" si="2"/>
        <v>0.1</v>
      </c>
      <c r="D16">
        <f t="shared" si="2"/>
        <v>1.8568326498607954E-5</v>
      </c>
      <c r="E16">
        <f t="shared" si="2"/>
        <v>6.1071372642579931</v>
      </c>
      <c r="F16">
        <f t="shared" si="2"/>
        <v>25</v>
      </c>
    </row>
    <row r="17" spans="1:6">
      <c r="A17">
        <f t="shared" si="1"/>
        <v>112.2800399409755</v>
      </c>
      <c r="B17">
        <f t="shared" si="0"/>
        <v>49.034974735768728</v>
      </c>
      <c r="C17">
        <f t="shared" si="2"/>
        <v>0.1</v>
      </c>
      <c r="D17">
        <f t="shared" si="2"/>
        <v>1.8568326498607954E-5</v>
      </c>
      <c r="E17">
        <f t="shared" si="2"/>
        <v>6.1071372642579931</v>
      </c>
      <c r="F17">
        <f t="shared" si="2"/>
        <v>25</v>
      </c>
    </row>
    <row r="18" spans="1:6">
      <c r="A18">
        <f t="shared" si="1"/>
        <v>119.76537593704053</v>
      </c>
      <c r="B18">
        <f t="shared" si="0"/>
        <v>46.028690212935288</v>
      </c>
      <c r="C18">
        <f t="shared" si="2"/>
        <v>0.1</v>
      </c>
      <c r="D18">
        <f t="shared" si="2"/>
        <v>1.8568326498607954E-5</v>
      </c>
      <c r="E18">
        <f t="shared" si="2"/>
        <v>6.1071372642579931</v>
      </c>
      <c r="F18">
        <f t="shared" si="2"/>
        <v>25</v>
      </c>
    </row>
    <row r="19" spans="1:6">
      <c r="A19">
        <f t="shared" si="1"/>
        <v>127.25071193310556</v>
      </c>
      <c r="B19">
        <f t="shared" si="0"/>
        <v>43.376540046625955</v>
      </c>
      <c r="C19">
        <f t="shared" si="2"/>
        <v>0.1</v>
      </c>
      <c r="D19">
        <f t="shared" si="2"/>
        <v>1.8568326498607954E-5</v>
      </c>
      <c r="E19">
        <f t="shared" si="2"/>
        <v>6.1071372642579931</v>
      </c>
      <c r="F19">
        <f t="shared" si="2"/>
        <v>25</v>
      </c>
    </row>
    <row r="20" spans="1:6">
      <c r="A20">
        <f t="shared" si="1"/>
        <v>134.73604792917058</v>
      </c>
      <c r="B20">
        <f t="shared" si="0"/>
        <v>41.019430408760421</v>
      </c>
      <c r="C20">
        <f t="shared" si="2"/>
        <v>0.1</v>
      </c>
      <c r="D20">
        <f t="shared" si="2"/>
        <v>1.8568326498607954E-5</v>
      </c>
      <c r="E20">
        <f t="shared" si="2"/>
        <v>6.1071372642579931</v>
      </c>
      <c r="F20">
        <f t="shared" si="2"/>
        <v>25</v>
      </c>
    </row>
    <row r="21" spans="1:6">
      <c r="A21">
        <f t="shared" si="1"/>
        <v>142.22138392523561</v>
      </c>
      <c r="B21">
        <f t="shared" si="0"/>
        <v>38.910722524658844</v>
      </c>
      <c r="C21">
        <f t="shared" si="2"/>
        <v>0.1</v>
      </c>
      <c r="D21">
        <f t="shared" si="2"/>
        <v>1.8568326498607954E-5</v>
      </c>
      <c r="E21">
        <f t="shared" si="2"/>
        <v>6.1071372642579931</v>
      </c>
      <c r="F21">
        <f t="shared" si="2"/>
        <v>25</v>
      </c>
    </row>
    <row r="22" spans="1:6">
      <c r="A22">
        <f t="shared" si="1"/>
        <v>149.70671992130065</v>
      </c>
      <c r="B22">
        <f t="shared" si="0"/>
        <v>37.013115525913285</v>
      </c>
      <c r="C22">
        <f t="shared" si="2"/>
        <v>0.1</v>
      </c>
      <c r="D22">
        <f t="shared" si="2"/>
        <v>1.8568326498607954E-5</v>
      </c>
      <c r="E22">
        <f t="shared" si="2"/>
        <v>6.1071372642579931</v>
      </c>
      <c r="F22">
        <f t="shared" si="2"/>
        <v>25</v>
      </c>
    </row>
    <row r="23" spans="1:6">
      <c r="A23">
        <f t="shared" si="1"/>
        <v>157.19205591736568</v>
      </c>
      <c r="B23">
        <f t="shared" si="0"/>
        <v>35.296420837480234</v>
      </c>
      <c r="C23">
        <f t="shared" si="2"/>
        <v>0.1</v>
      </c>
      <c r="D23">
        <f t="shared" si="2"/>
        <v>1.8568326498607954E-5</v>
      </c>
      <c r="E23">
        <f t="shared" si="2"/>
        <v>6.1071372642579931</v>
      </c>
      <c r="F23">
        <f t="shared" si="2"/>
        <v>25</v>
      </c>
    </row>
    <row r="24" spans="1:6">
      <c r="A24">
        <f t="shared" si="1"/>
        <v>164.67739191343071</v>
      </c>
      <c r="B24">
        <f t="shared" si="0"/>
        <v>33.735944149364165</v>
      </c>
      <c r="C24">
        <f t="shared" si="2"/>
        <v>0.1</v>
      </c>
      <c r="D24">
        <f t="shared" si="2"/>
        <v>1.8568326498607954E-5</v>
      </c>
      <c r="E24">
        <f t="shared" si="2"/>
        <v>6.1071372642579931</v>
      </c>
      <c r="F24">
        <f t="shared" si="2"/>
        <v>25</v>
      </c>
    </row>
    <row r="25" spans="1:6">
      <c r="A25">
        <f t="shared" si="1"/>
        <v>172.16272790949574</v>
      </c>
      <c r="B25">
        <f t="shared" si="0"/>
        <v>32.311289881390785</v>
      </c>
      <c r="C25">
        <f t="shared" si="2"/>
        <v>0.1</v>
      </c>
      <c r="D25">
        <f t="shared" si="2"/>
        <v>1.8568326498607954E-5</v>
      </c>
      <c r="E25">
        <f t="shared" si="2"/>
        <v>6.1071372642579931</v>
      </c>
      <c r="F25">
        <f t="shared" si="2"/>
        <v>25</v>
      </c>
    </row>
    <row r="26" spans="1:6">
      <c r="A26">
        <f t="shared" si="1"/>
        <v>179.64806390556078</v>
      </c>
      <c r="B26">
        <f t="shared" si="0"/>
        <v>31.00546480246388</v>
      </c>
      <c r="C26">
        <f>C19</f>
        <v>0.1</v>
      </c>
      <c r="D26">
        <f t="shared" si="2"/>
        <v>1.8568326498607954E-5</v>
      </c>
      <c r="E26">
        <f t="shared" si="2"/>
        <v>6.1071372642579931</v>
      </c>
      <c r="F26">
        <f>F19</f>
        <v>25</v>
      </c>
    </row>
    <row r="27" spans="1:6">
      <c r="A27">
        <f t="shared" si="1"/>
        <v>187.13339990162581</v>
      </c>
      <c r="B27">
        <f t="shared" si="0"/>
        <v>29.804196968292263</v>
      </c>
      <c r="C27">
        <f t="shared" si="2"/>
        <v>0.1</v>
      </c>
      <c r="D27">
        <f t="shared" si="2"/>
        <v>1.8568326498607954E-5</v>
      </c>
      <c r="E27">
        <f t="shared" si="2"/>
        <v>6.1071372642579931</v>
      </c>
      <c r="F27">
        <f t="shared" si="2"/>
        <v>25</v>
      </c>
    </row>
    <row r="28" spans="1:6">
      <c r="A28">
        <f t="shared" si="1"/>
        <v>194.61873589769084</v>
      </c>
      <c r="B28">
        <f t="shared" si="0"/>
        <v>28.695411958796058</v>
      </c>
      <c r="C28">
        <f t="shared" si="2"/>
        <v>0.1</v>
      </c>
      <c r="D28">
        <f t="shared" si="2"/>
        <v>1.8568326498607954E-5</v>
      </c>
      <c r="E28">
        <f t="shared" si="2"/>
        <v>6.1071372642579931</v>
      </c>
      <c r="F28">
        <f t="shared" si="2"/>
        <v>25</v>
      </c>
    </row>
    <row r="29" spans="1:6">
      <c r="A29">
        <f t="shared" si="1"/>
        <v>202.10407189375587</v>
      </c>
      <c r="B29">
        <f t="shared" si="0"/>
        <v>27.668825600973392</v>
      </c>
      <c r="C29">
        <f t="shared" si="2"/>
        <v>0.1</v>
      </c>
      <c r="D29">
        <f t="shared" si="2"/>
        <v>1.8568326498607954E-5</v>
      </c>
      <c r="E29">
        <f t="shared" si="2"/>
        <v>6.1071372642579931</v>
      </c>
      <c r="F29">
        <f t="shared" si="2"/>
        <v>25</v>
      </c>
    </row>
    <row r="30" spans="1:6">
      <c r="A30">
        <f t="shared" si="1"/>
        <v>209.5894078898209</v>
      </c>
      <c r="B30">
        <f t="shared" si="0"/>
        <v>26.715624033256471</v>
      </c>
      <c r="C30">
        <f t="shared" si="2"/>
        <v>0.1</v>
      </c>
      <c r="D30">
        <f t="shared" si="2"/>
        <v>1.8568326498607954E-5</v>
      </c>
      <c r="E30">
        <f t="shared" si="2"/>
        <v>6.1071372642579931</v>
      </c>
      <c r="F30">
        <f t="shared" si="2"/>
        <v>25</v>
      </c>
    </row>
    <row r="31" spans="1:6">
      <c r="A31">
        <f t="shared" si="1"/>
        <v>217.07474388588594</v>
      </c>
      <c r="B31">
        <f t="shared" si="0"/>
        <v>25.828210013123112</v>
      </c>
      <c r="C31">
        <f t="shared" si="2"/>
        <v>0.1</v>
      </c>
      <c r="D31">
        <f t="shared" si="2"/>
        <v>1.8568326498607954E-5</v>
      </c>
      <c r="E31">
        <f t="shared" si="2"/>
        <v>6.1071372642579931</v>
      </c>
      <c r="F31">
        <f t="shared" si="2"/>
        <v>25</v>
      </c>
    </row>
    <row r="32" spans="1:6">
      <c r="A32">
        <f t="shared" si="1"/>
        <v>224.56007988195097</v>
      </c>
      <c r="B32">
        <f t="shared" si="0"/>
        <v>25.000000000000014</v>
      </c>
      <c r="C32">
        <f t="shared" si="2"/>
        <v>0.1</v>
      </c>
      <c r="D32">
        <f t="shared" si="2"/>
        <v>1.8568326498607954E-5</v>
      </c>
      <c r="E32">
        <f t="shared" si="2"/>
        <v>6.1071372642579931</v>
      </c>
      <c r="F32">
        <f t="shared" si="2"/>
        <v>25</v>
      </c>
    </row>
    <row r="33" spans="1:6">
      <c r="A33">
        <f t="shared" si="1"/>
        <v>232.045415878016</v>
      </c>
      <c r="B33">
        <f t="shared" si="0"/>
        <v>24.225260540024433</v>
      </c>
      <c r="C33">
        <f t="shared" si="2"/>
        <v>0.1</v>
      </c>
      <c r="D33">
        <f t="shared" si="2"/>
        <v>1.8568326498607954E-5</v>
      </c>
      <c r="E33">
        <f t="shared" si="2"/>
        <v>6.1071372642579931</v>
      </c>
      <c r="F33">
        <f t="shared" si="2"/>
        <v>25</v>
      </c>
    </row>
    <row r="34" spans="1:6">
      <c r="A34">
        <f t="shared" si="1"/>
        <v>239.53075187408103</v>
      </c>
      <c r="B34">
        <f t="shared" si="0"/>
        <v>23.498975349538043</v>
      </c>
      <c r="C34">
        <f t="shared" si="2"/>
        <v>0.1</v>
      </c>
      <c r="D34">
        <f t="shared" si="2"/>
        <v>1.8568326498607954E-5</v>
      </c>
      <c r="E34">
        <f t="shared" si="2"/>
        <v>6.1071372642579931</v>
      </c>
      <c r="F34">
        <f t="shared" si="2"/>
        <v>25</v>
      </c>
    </row>
    <row r="35" spans="1:6">
      <c r="A35">
        <f t="shared" si="1"/>
        <v>247.01608787014607</v>
      </c>
      <c r="B35">
        <f t="shared" si="0"/>
        <v>22.816736581166595</v>
      </c>
      <c r="C35">
        <f t="shared" si="2"/>
        <v>0.1</v>
      </c>
      <c r="D35">
        <f t="shared" si="2"/>
        <v>1.8568326498607954E-5</v>
      </c>
      <c r="E35">
        <f t="shared" si="2"/>
        <v>6.1071372642579931</v>
      </c>
      <c r="F35">
        <f t="shared" si="2"/>
        <v>25</v>
      </c>
    </row>
    <row r="36" spans="1:6">
      <c r="A36">
        <f t="shared" si="1"/>
        <v>254.5014238662111</v>
      </c>
      <c r="B36">
        <f t="shared" si="0"/>
        <v>22.174655290531049</v>
      </c>
      <c r="C36">
        <f t="shared" si="2"/>
        <v>0.1</v>
      </c>
      <c r="D36">
        <f t="shared" si="2"/>
        <v>1.8568326498607954E-5</v>
      </c>
      <c r="E36">
        <f t="shared" si="2"/>
        <v>6.1071372642579931</v>
      </c>
      <c r="F36">
        <f t="shared" si="2"/>
        <v>25</v>
      </c>
    </row>
    <row r="37" spans="1:6">
      <c r="A37">
        <f t="shared" si="1"/>
        <v>261.98675986227613</v>
      </c>
      <c r="B37">
        <f t="shared" si="0"/>
        <v>21.569287261075399</v>
      </c>
      <c r="C37">
        <f t="shared" si="2"/>
        <v>0.1</v>
      </c>
      <c r="D37">
        <f t="shared" si="2"/>
        <v>1.8568326498607954E-5</v>
      </c>
      <c r="E37">
        <f t="shared" si="2"/>
        <v>6.1071372642579931</v>
      </c>
      <c r="F37">
        <f t="shared" si="2"/>
        <v>25</v>
      </c>
    </row>
    <row r="38" spans="1:6">
      <c r="A38">
        <f t="shared" si="1"/>
        <v>269.47209585834116</v>
      </c>
      <c r="B38">
        <f t="shared" si="0"/>
        <v>20.997571198904964</v>
      </c>
      <c r="C38">
        <f t="shared" si="2"/>
        <v>0.1</v>
      </c>
      <c r="D38">
        <f t="shared" si="2"/>
        <v>1.8568326498607954E-5</v>
      </c>
      <c r="E38">
        <f t="shared" si="2"/>
        <v>6.1071372642579931</v>
      </c>
      <c r="F38">
        <f t="shared" si="2"/>
        <v>25</v>
      </c>
    </row>
    <row r="39" spans="1:6">
      <c r="A39">
        <f t="shared" si="1"/>
        <v>276.9574318544062</v>
      </c>
      <c r="B39">
        <f t="shared" si="0"/>
        <v>20.45677695598561</v>
      </c>
      <c r="C39">
        <f t="shared" si="2"/>
        <v>0.1</v>
      </c>
      <c r="D39">
        <f t="shared" si="2"/>
        <v>1.8568326498607954E-5</v>
      </c>
      <c r="E39">
        <f t="shared" si="2"/>
        <v>6.1071372642579931</v>
      </c>
      <c r="F39">
        <f t="shared" si="2"/>
        <v>25</v>
      </c>
    </row>
    <row r="40" spans="1:6">
      <c r="A40">
        <f t="shared" si="1"/>
        <v>284.44276785047123</v>
      </c>
      <c r="B40">
        <f t="shared" si="0"/>
        <v>19.94446193331563</v>
      </c>
      <c r="C40">
        <f t="shared" si="2"/>
        <v>0.1</v>
      </c>
      <c r="D40">
        <f t="shared" si="2"/>
        <v>1.8568326498607954E-5</v>
      </c>
      <c r="E40">
        <f t="shared" si="2"/>
        <v>6.1071372642579931</v>
      </c>
      <c r="F40">
        <f t="shared" si="2"/>
        <v>25</v>
      </c>
    </row>
    <row r="41" spans="1:6">
      <c r="A41">
        <f t="shared" si="1"/>
        <v>291.92810384653626</v>
      </c>
      <c r="B41">
        <f t="shared" si="0"/>
        <v>19.458434195050128</v>
      </c>
      <c r="C41">
        <f t="shared" si="2"/>
        <v>0.1</v>
      </c>
      <c r="D41">
        <f t="shared" si="2"/>
        <v>1.8568326498607954E-5</v>
      </c>
      <c r="E41">
        <f t="shared" si="2"/>
        <v>6.1071372642579931</v>
      </c>
      <c r="F41">
        <f t="shared" si="2"/>
        <v>25</v>
      </c>
    </row>
    <row r="42" spans="1:6">
      <c r="A42">
        <f t="shared" si="1"/>
        <v>299.41343984260129</v>
      </c>
      <c r="B42">
        <f t="shared" si="0"/>
        <v>18.996721118521695</v>
      </c>
      <c r="C42">
        <f t="shared" si="2"/>
        <v>0.1</v>
      </c>
      <c r="D42">
        <f t="shared" si="2"/>
        <v>1.8568326498607954E-5</v>
      </c>
      <c r="E42">
        <f t="shared" si="2"/>
        <v>6.1071372642579931</v>
      </c>
      <c r="F42">
        <f t="shared" si="2"/>
        <v>25</v>
      </c>
    </row>
    <row r="43" spans="1:6">
      <c r="A43">
        <f t="shared" si="1"/>
        <v>306.89877583866632</v>
      </c>
      <c r="B43">
        <f t="shared" si="0"/>
        <v>18.557542634502195</v>
      </c>
      <c r="C43">
        <f t="shared" si="2"/>
        <v>0.1</v>
      </c>
      <c r="D43">
        <f t="shared" si="2"/>
        <v>1.8568326498607954E-5</v>
      </c>
      <c r="E43">
        <f t="shared" si="2"/>
        <v>6.1071372642579931</v>
      </c>
      <c r="F43">
        <f t="shared" si="2"/>
        <v>25</v>
      </c>
    </row>
    <row r="44" spans="1:6">
      <c r="A44">
        <f t="shared" si="1"/>
        <v>314.38411183473136</v>
      </c>
      <c r="B44">
        <f t="shared" si="0"/>
        <v>18.13928829226851</v>
      </c>
      <c r="C44">
        <f>C42</f>
        <v>0.1</v>
      </c>
      <c r="D44">
        <f t="shared" ref="D44:D107" si="3">D43</f>
        <v>1.8568326498607954E-5</v>
      </c>
      <c r="E44">
        <f>E42</f>
        <v>6.1071372642579931</v>
      </c>
      <c r="F44">
        <f>F42</f>
        <v>25</v>
      </c>
    </row>
    <row r="45" spans="1:6">
      <c r="A45">
        <f t="shared" si="1"/>
        <v>321.86944783079639</v>
      </c>
      <c r="B45">
        <f t="shared" si="0"/>
        <v>17.7404975265144</v>
      </c>
      <c r="C45">
        <f t="shared" ref="C45:C108" si="4">C43</f>
        <v>0.1</v>
      </c>
      <c r="D45">
        <f t="shared" si="3"/>
        <v>1.8568326498607954E-5</v>
      </c>
      <c r="E45">
        <f t="shared" ref="E45:F108" si="5">E43</f>
        <v>6.1071372642579931</v>
      </c>
      <c r="F45">
        <f t="shared" si="5"/>
        <v>25</v>
      </c>
    </row>
    <row r="46" spans="1:6">
      <c r="A46">
        <f t="shared" si="1"/>
        <v>329.35478382686142</v>
      </c>
      <c r="B46">
        <f t="shared" si="0"/>
        <v>17.359842616471379</v>
      </c>
      <c r="C46">
        <f t="shared" si="4"/>
        <v>0.1</v>
      </c>
      <c r="D46">
        <f t="shared" si="3"/>
        <v>1.8568326498607954E-5</v>
      </c>
      <c r="E46">
        <f t="shared" si="5"/>
        <v>6.1071372642579931</v>
      </c>
      <c r="F46">
        <f t="shared" si="5"/>
        <v>25</v>
      </c>
    </row>
    <row r="47" spans="1:6">
      <c r="A47">
        <f t="shared" si="1"/>
        <v>336.84011982292645</v>
      </c>
      <c r="B47">
        <f t="shared" si="0"/>
        <v>16.996113918247929</v>
      </c>
      <c r="C47">
        <f t="shared" si="4"/>
        <v>0.1</v>
      </c>
      <c r="D47">
        <f t="shared" si="3"/>
        <v>1.8568326498607954E-5</v>
      </c>
      <c r="E47">
        <f t="shared" si="5"/>
        <v>6.1071372642579931</v>
      </c>
      <c r="F47">
        <f t="shared" si="5"/>
        <v>25</v>
      </c>
    </row>
    <row r="48" spans="1:6">
      <c r="A48">
        <f t="shared" si="1"/>
        <v>344.32545581899149</v>
      </c>
      <c r="B48">
        <f t="shared" si="0"/>
        <v>16.648207024298458</v>
      </c>
      <c r="C48">
        <f t="shared" si="4"/>
        <v>0.1</v>
      </c>
      <c r="D48">
        <f t="shared" si="3"/>
        <v>1.8568326498607954E-5</v>
      </c>
      <c r="E48">
        <f t="shared" si="5"/>
        <v>6.1071372642579931</v>
      </c>
      <c r="F48">
        <f t="shared" si="5"/>
        <v>25</v>
      </c>
    </row>
    <row r="49" spans="1:6">
      <c r="A49">
        <f t="shared" si="1"/>
        <v>351.81079181505652</v>
      </c>
      <c r="B49">
        <f t="shared" si="0"/>
        <v>16.315111562869625</v>
      </c>
      <c r="C49">
        <f t="shared" si="4"/>
        <v>0.1</v>
      </c>
      <c r="D49">
        <f t="shared" si="3"/>
        <v>1.8568326498607954E-5</v>
      </c>
      <c r="E49">
        <f t="shared" si="5"/>
        <v>6.1071372642579931</v>
      </c>
      <c r="F49">
        <f t="shared" si="5"/>
        <v>25</v>
      </c>
    </row>
    <row r="50" spans="1:6">
      <c r="A50">
        <f t="shared" si="1"/>
        <v>359.29612781112155</v>
      </c>
      <c r="B50">
        <f t="shared" si="0"/>
        <v>15.995901398152117</v>
      </c>
      <c r="C50">
        <f t="shared" si="4"/>
        <v>0.1</v>
      </c>
      <c r="D50">
        <f t="shared" si="3"/>
        <v>1.8568326498607954E-5</v>
      </c>
      <c r="E50">
        <f t="shared" si="5"/>
        <v>6.1071372642579931</v>
      </c>
      <c r="F50">
        <f t="shared" si="5"/>
        <v>25</v>
      </c>
    </row>
    <row r="51" spans="1:6">
      <c r="A51">
        <f t="shared" si="1"/>
        <v>366.78146380718658</v>
      </c>
      <c r="B51">
        <f t="shared" si="0"/>
        <v>15.689726030947915</v>
      </c>
      <c r="C51">
        <f t="shared" si="4"/>
        <v>0.1</v>
      </c>
      <c r="D51">
        <f t="shared" si="3"/>
        <v>1.8568326498607954E-5</v>
      </c>
      <c r="E51">
        <f t="shared" si="5"/>
        <v>6.1071372642579931</v>
      </c>
      <c r="F51">
        <f t="shared" si="5"/>
        <v>25</v>
      </c>
    </row>
    <row r="52" spans="1:6">
      <c r="A52">
        <f t="shared" si="1"/>
        <v>374.26679980325162</v>
      </c>
      <c r="B52">
        <f t="shared" si="0"/>
        <v>15.395803031707764</v>
      </c>
      <c r="C52">
        <f t="shared" si="4"/>
        <v>0.1</v>
      </c>
      <c r="D52">
        <f t="shared" si="3"/>
        <v>1.8568326498607954E-5</v>
      </c>
      <c r="E52">
        <f t="shared" si="5"/>
        <v>6.1071372642579931</v>
      </c>
      <c r="F52">
        <f t="shared" si="5"/>
        <v>25</v>
      </c>
    </row>
    <row r="53" spans="1:6">
      <c r="A53">
        <f t="shared" si="1"/>
        <v>381.75213579931665</v>
      </c>
      <c r="B53">
        <f t="shared" si="0"/>
        <v>15.113411364180269</v>
      </c>
      <c r="C53">
        <f t="shared" si="4"/>
        <v>0.1</v>
      </c>
      <c r="D53">
        <f t="shared" si="3"/>
        <v>1.8568326498607954E-5</v>
      </c>
      <c r="E53">
        <f t="shared" si="5"/>
        <v>6.1071372642579931</v>
      </c>
      <c r="F53">
        <f t="shared" si="5"/>
        <v>25</v>
      </c>
    </row>
    <row r="54" spans="1:6">
      <c r="A54">
        <f t="shared" si="1"/>
        <v>389.23747179538168</v>
      </c>
      <c r="B54">
        <f t="shared" si="0"/>
        <v>14.841885479732378</v>
      </c>
      <c r="C54">
        <f t="shared" si="4"/>
        <v>0.1</v>
      </c>
      <c r="D54">
        <f t="shared" si="3"/>
        <v>1.8568326498607954E-5</v>
      </c>
      <c r="E54">
        <f t="shared" si="5"/>
        <v>6.1071372642579931</v>
      </c>
      <c r="F54">
        <f t="shared" si="5"/>
        <v>25</v>
      </c>
    </row>
    <row r="55" spans="1:6">
      <c r="A55">
        <f t="shared" si="1"/>
        <v>396.72280779144671</v>
      </c>
      <c r="B55">
        <f t="shared" si="0"/>
        <v>14.580610080512574</v>
      </c>
      <c r="C55">
        <f t="shared" si="4"/>
        <v>0.1</v>
      </c>
      <c r="D55">
        <f t="shared" si="3"/>
        <v>1.8568326498607954E-5</v>
      </c>
      <c r="E55">
        <f t="shared" si="5"/>
        <v>6.1071372642579931</v>
      </c>
      <c r="F55">
        <f t="shared" si="5"/>
        <v>25</v>
      </c>
    </row>
    <row r="56" spans="1:6">
      <c r="A56">
        <f t="shared" si="1"/>
        <v>404.20814378751174</v>
      </c>
      <c r="B56">
        <f t="shared" si="0"/>
        <v>14.329015464719921</v>
      </c>
      <c r="C56">
        <f t="shared" si="4"/>
        <v>0.1</v>
      </c>
      <c r="D56">
        <f t="shared" si="3"/>
        <v>1.8568326498607954E-5</v>
      </c>
      <c r="E56">
        <f t="shared" si="5"/>
        <v>6.1071372642579931</v>
      </c>
      <c r="F56">
        <f t="shared" si="5"/>
        <v>25</v>
      </c>
    </row>
    <row r="57" spans="1:6">
      <c r="A57">
        <f t="shared" si="1"/>
        <v>411.69347978357678</v>
      </c>
      <c r="B57">
        <f t="shared" si="0"/>
        <v>14.086573379863394</v>
      </c>
      <c r="C57">
        <f t="shared" si="4"/>
        <v>0.1</v>
      </c>
      <c r="D57">
        <f t="shared" si="3"/>
        <v>1.8568326498607954E-5</v>
      </c>
      <c r="E57">
        <f t="shared" si="5"/>
        <v>6.1071372642579931</v>
      </c>
      <c r="F57">
        <f t="shared" si="5"/>
        <v>25</v>
      </c>
    </row>
    <row r="58" spans="1:6">
      <c r="A58">
        <f t="shared" si="1"/>
        <v>419.17881577964181</v>
      </c>
      <c r="B58">
        <f t="shared" si="0"/>
        <v>13.852793320487956</v>
      </c>
      <c r="C58">
        <f t="shared" si="4"/>
        <v>0.1</v>
      </c>
      <c r="D58">
        <f t="shared" si="3"/>
        <v>1.8568326498607954E-5</v>
      </c>
      <c r="E58">
        <f t="shared" si="5"/>
        <v>6.1071372642579931</v>
      </c>
      <c r="F58">
        <f t="shared" si="5"/>
        <v>25</v>
      </c>
    </row>
    <row r="59" spans="1:6">
      <c r="A59">
        <f t="shared" si="1"/>
        <v>426.66415177570684</v>
      </c>
      <c r="B59">
        <f t="shared" si="0"/>
        <v>13.627219215762914</v>
      </c>
      <c r="C59">
        <f t="shared" si="4"/>
        <v>0.1</v>
      </c>
      <c r="D59">
        <f t="shared" si="3"/>
        <v>1.8568326498607954E-5</v>
      </c>
      <c r="E59">
        <f t="shared" si="5"/>
        <v>6.1071372642579931</v>
      </c>
      <c r="F59">
        <f t="shared" si="5"/>
        <v>25</v>
      </c>
    </row>
    <row r="60" spans="1:6">
      <c r="A60">
        <f t="shared" si="1"/>
        <v>434.14948777177187</v>
      </c>
      <c r="B60">
        <f t="shared" si="0"/>
        <v>13.409426459862415</v>
      </c>
      <c r="C60">
        <f t="shared" si="4"/>
        <v>0.1</v>
      </c>
      <c r="D60">
        <f t="shared" si="3"/>
        <v>1.8568326498607954E-5</v>
      </c>
      <c r="E60">
        <f t="shared" si="5"/>
        <v>6.1071372642579931</v>
      </c>
      <c r="F60">
        <f t="shared" si="5"/>
        <v>25</v>
      </c>
    </row>
    <row r="61" spans="1:6">
      <c r="A61">
        <f t="shared" si="1"/>
        <v>441.63482376783691</v>
      </c>
      <c r="B61">
        <f t="shared" si="0"/>
        <v>13.199019244452927</v>
      </c>
      <c r="C61">
        <f t="shared" si="4"/>
        <v>0.1</v>
      </c>
      <c r="D61">
        <f t="shared" si="3"/>
        <v>1.8568326498607954E-5</v>
      </c>
      <c r="E61">
        <f t="shared" si="5"/>
        <v>6.1071372642579931</v>
      </c>
      <c r="F61">
        <f t="shared" si="5"/>
        <v>25</v>
      </c>
    </row>
    <row r="62" spans="1:6">
      <c r="A62">
        <f t="shared" si="1"/>
        <v>449.12015976390194</v>
      </c>
      <c r="B62">
        <f t="shared" si="0"/>
        <v>12.995628158028921</v>
      </c>
      <c r="C62">
        <f t="shared" si="4"/>
        <v>0.1</v>
      </c>
      <c r="D62">
        <f t="shared" si="3"/>
        <v>1.8568326498607954E-5</v>
      </c>
      <c r="E62">
        <f t="shared" si="5"/>
        <v>6.1071372642579931</v>
      </c>
      <c r="F62">
        <f t="shared" si="5"/>
        <v>25</v>
      </c>
    </row>
    <row r="63" spans="1:6">
      <c r="A63">
        <f t="shared" si="1"/>
        <v>456.60549575996697</v>
      </c>
      <c r="B63">
        <f t="shared" si="0"/>
        <v>12.79890802146401</v>
      </c>
      <c r="C63">
        <f t="shared" si="4"/>
        <v>0.1</v>
      </c>
      <c r="D63">
        <f t="shared" si="3"/>
        <v>1.8568326498607954E-5</v>
      </c>
      <c r="E63">
        <f t="shared" si="5"/>
        <v>6.1071372642579931</v>
      </c>
      <c r="F63">
        <f t="shared" si="5"/>
        <v>25</v>
      </c>
    </row>
    <row r="64" spans="1:6">
      <c r="A64">
        <f t="shared" si="1"/>
        <v>464.090831756032</v>
      </c>
      <c r="B64">
        <f t="shared" si="0"/>
        <v>12.608535933098606</v>
      </c>
      <c r="C64">
        <f t="shared" si="4"/>
        <v>0.1</v>
      </c>
      <c r="D64">
        <f t="shared" si="3"/>
        <v>1.8568326498607954E-5</v>
      </c>
      <c r="E64">
        <f t="shared" si="5"/>
        <v>6.1071372642579931</v>
      </c>
      <c r="F64">
        <f t="shared" si="5"/>
        <v>25</v>
      </c>
    </row>
    <row r="65" spans="1:6">
      <c r="A65">
        <f t="shared" si="1"/>
        <v>471.57616775209704</v>
      </c>
      <c r="B65">
        <f t="shared" si="0"/>
        <v>12.424209500074204</v>
      </c>
      <c r="C65">
        <f t="shared" si="4"/>
        <v>0.1</v>
      </c>
      <c r="D65">
        <f t="shared" si="3"/>
        <v>1.8568326498607954E-5</v>
      </c>
      <c r="E65">
        <f t="shared" si="5"/>
        <v>6.1071372642579931</v>
      </c>
      <c r="F65">
        <f t="shared" si="5"/>
        <v>25</v>
      </c>
    </row>
    <row r="66" spans="1:6">
      <c r="A66">
        <f t="shared" si="1"/>
        <v>479.06150374816207</v>
      </c>
      <c r="B66">
        <f t="shared" si="0"/>
        <v>12.245645235536621</v>
      </c>
      <c r="C66">
        <f t="shared" si="4"/>
        <v>0.1</v>
      </c>
      <c r="D66">
        <f t="shared" si="3"/>
        <v>1.8568326498607954E-5</v>
      </c>
      <c r="E66">
        <f t="shared" si="5"/>
        <v>6.1071372642579931</v>
      </c>
      <c r="F66">
        <f t="shared" si="5"/>
        <v>25</v>
      </c>
    </row>
    <row r="67" spans="1:6">
      <c r="A67">
        <f t="shared" si="1"/>
        <v>486.5468397442271</v>
      </c>
      <c r="B67">
        <f t="shared" si="0"/>
        <v>12.072577103839397</v>
      </c>
      <c r="C67">
        <f t="shared" si="4"/>
        <v>0.1</v>
      </c>
      <c r="D67">
        <f t="shared" si="3"/>
        <v>1.8568326498607954E-5</v>
      </c>
      <c r="E67">
        <f t="shared" si="5"/>
        <v>6.1071372642579931</v>
      </c>
      <c r="F67">
        <f t="shared" si="5"/>
        <v>25</v>
      </c>
    </row>
    <row r="68" spans="1:6">
      <c r="A68">
        <f t="shared" si="1"/>
        <v>494.03217574029213</v>
      </c>
      <c r="B68">
        <f t="shared" ref="B68:B113" si="6">1+C68*(1+1/(E68*A68))/(D68*A68)</f>
        <v>11.90475519804521</v>
      </c>
      <c r="C68">
        <f t="shared" si="4"/>
        <v>0.1</v>
      </c>
      <c r="D68">
        <f t="shared" si="3"/>
        <v>1.8568326498607954E-5</v>
      </c>
      <c r="E68">
        <f t="shared" si="5"/>
        <v>6.1071372642579931</v>
      </c>
      <c r="F68">
        <f t="shared" si="5"/>
        <v>25</v>
      </c>
    </row>
    <row r="69" spans="1:6">
      <c r="A69">
        <f t="shared" ref="A69:A113" si="7">A68+(A68-A67)</f>
        <v>501.51751173635716</v>
      </c>
      <c r="B69">
        <f t="shared" si="6"/>
        <v>11.741944535898508</v>
      </c>
      <c r="C69">
        <f t="shared" si="4"/>
        <v>0.1</v>
      </c>
      <c r="D69">
        <f t="shared" si="3"/>
        <v>1.8568326498607954E-5</v>
      </c>
      <c r="E69">
        <f t="shared" si="5"/>
        <v>6.1071372642579931</v>
      </c>
      <c r="F69">
        <f t="shared" si="5"/>
        <v>25</v>
      </c>
    </row>
    <row r="70" spans="1:6">
      <c r="A70">
        <f t="shared" si="7"/>
        <v>509.0028477324222</v>
      </c>
      <c r="B70">
        <f t="shared" si="6"/>
        <v>11.583923962070042</v>
      </c>
      <c r="C70">
        <f t="shared" si="4"/>
        <v>0.1</v>
      </c>
      <c r="D70">
        <f t="shared" si="3"/>
        <v>1.8568326498607954E-5</v>
      </c>
      <c r="E70">
        <f t="shared" si="5"/>
        <v>6.1071372642579931</v>
      </c>
      <c r="F70">
        <f t="shared" si="5"/>
        <v>25</v>
      </c>
    </row>
    <row r="71" spans="1:6">
      <c r="A71">
        <f t="shared" si="7"/>
        <v>516.48818372848723</v>
      </c>
      <c r="B71">
        <f t="shared" si="6"/>
        <v>11.430485145888539</v>
      </c>
      <c r="C71">
        <f t="shared" si="4"/>
        <v>0.1</v>
      </c>
      <c r="D71">
        <f t="shared" si="3"/>
        <v>1.8568326498607954E-5</v>
      </c>
      <c r="E71">
        <f t="shared" si="5"/>
        <v>6.1071372642579931</v>
      </c>
      <c r="F71">
        <f t="shared" si="5"/>
        <v>25</v>
      </c>
    </row>
    <row r="72" spans="1:6">
      <c r="A72">
        <f t="shared" si="7"/>
        <v>523.97351972455226</v>
      </c>
      <c r="B72">
        <f t="shared" si="6"/>
        <v>11.28143166500792</v>
      </c>
      <c r="C72">
        <f t="shared" si="4"/>
        <v>0.1</v>
      </c>
      <c r="D72">
        <f t="shared" si="3"/>
        <v>1.8568326498607954E-5</v>
      </c>
      <c r="E72">
        <f t="shared" si="5"/>
        <v>6.1071372642579931</v>
      </c>
      <c r="F72">
        <f t="shared" si="5"/>
        <v>25</v>
      </c>
    </row>
    <row r="73" spans="1:6">
      <c r="A73">
        <f t="shared" si="7"/>
        <v>531.45885572061729</v>
      </c>
      <c r="B73">
        <f t="shared" si="6"/>
        <v>11.13657816653487</v>
      </c>
      <c r="C73">
        <f t="shared" si="4"/>
        <v>0.1</v>
      </c>
      <c r="D73">
        <f t="shared" si="3"/>
        <v>1.8568326498607954E-5</v>
      </c>
      <c r="E73">
        <f t="shared" si="5"/>
        <v>6.1071372642579931</v>
      </c>
      <c r="F73">
        <f t="shared" si="5"/>
        <v>25</v>
      </c>
    </row>
    <row r="74" spans="1:6">
      <c r="A74">
        <f t="shared" si="7"/>
        <v>538.94419171668233</v>
      </c>
      <c r="B74">
        <f t="shared" si="6"/>
        <v>10.99574959808367</v>
      </c>
      <c r="C74">
        <f t="shared" si="4"/>
        <v>0.1</v>
      </c>
      <c r="D74">
        <f t="shared" si="3"/>
        <v>1.8568326498607954E-5</v>
      </c>
      <c r="E74">
        <f t="shared" si="5"/>
        <v>6.1071372642579931</v>
      </c>
      <c r="F74">
        <f t="shared" si="5"/>
        <v>25</v>
      </c>
    </row>
    <row r="75" spans="1:6">
      <c r="A75">
        <f t="shared" si="7"/>
        <v>546.42952771274736</v>
      </c>
      <c r="B75">
        <f t="shared" si="6"/>
        <v>10.858780502050895</v>
      </c>
      <c r="C75">
        <f t="shared" si="4"/>
        <v>0.1</v>
      </c>
      <c r="D75">
        <f t="shared" si="3"/>
        <v>1.8568326498607954E-5</v>
      </c>
      <c r="E75">
        <f t="shared" si="5"/>
        <v>6.1071372642579931</v>
      </c>
      <c r="F75">
        <f t="shared" si="5"/>
        <v>25</v>
      </c>
    </row>
    <row r="76" spans="1:6">
      <c r="A76">
        <f t="shared" si="7"/>
        <v>553.91486370881239</v>
      </c>
      <c r="B76">
        <f t="shared" si="6"/>
        <v>10.725514367127959</v>
      </c>
      <c r="C76">
        <f t="shared" si="4"/>
        <v>0.1</v>
      </c>
      <c r="D76">
        <f t="shared" si="3"/>
        <v>1.8568326498607954E-5</v>
      </c>
      <c r="E76">
        <f t="shared" si="5"/>
        <v>6.1071372642579931</v>
      </c>
      <c r="F76">
        <f t="shared" si="5"/>
        <v>25</v>
      </c>
    </row>
    <row r="77" spans="1:6">
      <c r="A77">
        <f t="shared" si="7"/>
        <v>561.40019970487742</v>
      </c>
      <c r="B77">
        <f t="shared" si="6"/>
        <v>10.595803031707764</v>
      </c>
      <c r="C77">
        <f t="shared" si="4"/>
        <v>0.1</v>
      </c>
      <c r="D77">
        <f t="shared" si="3"/>
        <v>1.8568326498607954E-5</v>
      </c>
      <c r="E77">
        <f t="shared" si="5"/>
        <v>6.1071372642579931</v>
      </c>
      <c r="F77">
        <f t="shared" si="5"/>
        <v>25</v>
      </c>
    </row>
    <row r="78" spans="1:6">
      <c r="A78">
        <f t="shared" si="7"/>
        <v>568.88553570094246</v>
      </c>
      <c r="B78">
        <f t="shared" si="6"/>
        <v>10.469506134404368</v>
      </c>
      <c r="C78">
        <f t="shared" si="4"/>
        <v>0.1</v>
      </c>
      <c r="D78">
        <f t="shared" si="3"/>
        <v>1.8568326498607954E-5</v>
      </c>
      <c r="E78">
        <f t="shared" si="5"/>
        <v>6.1071372642579931</v>
      </c>
      <c r="F78">
        <f t="shared" si="5"/>
        <v>25</v>
      </c>
    </row>
    <row r="79" spans="1:6">
      <c r="A79">
        <f t="shared" si="7"/>
        <v>576.37087169700749</v>
      </c>
      <c r="B79">
        <f t="shared" si="6"/>
        <v>10.346490607401435</v>
      </c>
      <c r="C79">
        <f t="shared" si="4"/>
        <v>0.1</v>
      </c>
      <c r="D79">
        <f t="shared" si="3"/>
        <v>1.8568326498607954E-5</v>
      </c>
      <c r="E79">
        <f t="shared" si="5"/>
        <v>6.1071372642579931</v>
      </c>
      <c r="F79">
        <f t="shared" si="5"/>
        <v>25</v>
      </c>
    </row>
    <row r="80" spans="1:6">
      <c r="A80">
        <f t="shared" si="7"/>
        <v>583.85620769307252</v>
      </c>
      <c r="B80">
        <f t="shared" si="6"/>
        <v>10.226630208784776</v>
      </c>
      <c r="C80">
        <f t="shared" si="4"/>
        <v>0.1</v>
      </c>
      <c r="D80">
        <f t="shared" si="3"/>
        <v>1.8568326498607954E-5</v>
      </c>
      <c r="E80">
        <f t="shared" si="5"/>
        <v>6.1071372642579931</v>
      </c>
      <c r="F80">
        <f t="shared" si="5"/>
        <v>25</v>
      </c>
    </row>
    <row r="81" spans="1:6">
      <c r="A81">
        <f t="shared" si="7"/>
        <v>591.34154368913755</v>
      </c>
      <c r="B81">
        <f t="shared" si="6"/>
        <v>10.109805090403785</v>
      </c>
      <c r="C81">
        <f t="shared" si="4"/>
        <v>0.1</v>
      </c>
      <c r="D81">
        <f t="shared" si="3"/>
        <v>1.8568326498607954E-5</v>
      </c>
      <c r="E81">
        <f t="shared" si="5"/>
        <v>6.1071372642579931</v>
      </c>
      <c r="F81">
        <f t="shared" si="5"/>
        <v>25</v>
      </c>
    </row>
    <row r="82" spans="1:6">
      <c r="A82">
        <f t="shared" si="7"/>
        <v>598.82687968520258</v>
      </c>
      <c r="B82">
        <f t="shared" si="6"/>
        <v>9.9959013981521121</v>
      </c>
      <c r="C82">
        <f t="shared" si="4"/>
        <v>0.1</v>
      </c>
      <c r="D82">
        <f t="shared" si="3"/>
        <v>1.8568326498607954E-5</v>
      </c>
      <c r="E82">
        <f t="shared" si="5"/>
        <v>6.1071372642579931</v>
      </c>
      <c r="F82">
        <f t="shared" si="5"/>
        <v>25</v>
      </c>
    </row>
    <row r="83" spans="1:6">
      <c r="A83">
        <f t="shared" si="7"/>
        <v>606.31221568126762</v>
      </c>
      <c r="B83">
        <f t="shared" si="6"/>
        <v>9.8848109018651087</v>
      </c>
      <c r="C83">
        <f t="shared" si="4"/>
        <v>0.1</v>
      </c>
      <c r="D83">
        <f t="shared" si="3"/>
        <v>1.8568326498607954E-5</v>
      </c>
      <c r="E83">
        <f t="shared" si="5"/>
        <v>6.1071372642579931</v>
      </c>
      <c r="F83">
        <f t="shared" si="5"/>
        <v>25</v>
      </c>
    </row>
    <row r="84" spans="1:6">
      <c r="A84">
        <f t="shared" si="7"/>
        <v>613.79755167733265</v>
      </c>
      <c r="B84">
        <f t="shared" si="6"/>
        <v>9.776430652305244</v>
      </c>
      <c r="C84">
        <f t="shared" si="4"/>
        <v>0.1</v>
      </c>
      <c r="D84">
        <f t="shared" si="3"/>
        <v>1.8568326498607954E-5</v>
      </c>
      <c r="E84">
        <f t="shared" si="5"/>
        <v>6.1071372642579931</v>
      </c>
      <c r="F84">
        <f t="shared" si="5"/>
        <v>25</v>
      </c>
    </row>
    <row r="85" spans="1:6">
      <c r="A85">
        <f t="shared" si="7"/>
        <v>621.28288767339768</v>
      </c>
      <c r="B85">
        <f t="shared" si="6"/>
        <v>9.6706626629501979</v>
      </c>
      <c r="C85">
        <f t="shared" si="4"/>
        <v>0.1</v>
      </c>
      <c r="D85">
        <f t="shared" si="3"/>
        <v>1.8568326498607954E-5</v>
      </c>
      <c r="E85">
        <f t="shared" si="5"/>
        <v>6.1071372642579931</v>
      </c>
      <c r="F85">
        <f t="shared" si="5"/>
        <v>25</v>
      </c>
    </row>
    <row r="86" spans="1:6">
      <c r="A86">
        <f t="shared" si="7"/>
        <v>628.76822366946271</v>
      </c>
      <c r="B86">
        <f t="shared" si="6"/>
        <v>9.5674136145163526</v>
      </c>
      <c r="C86">
        <f t="shared" si="4"/>
        <v>0.1</v>
      </c>
      <c r="D86">
        <f t="shared" si="3"/>
        <v>1.8568326498607954E-5</v>
      </c>
      <c r="E86">
        <f t="shared" si="5"/>
        <v>6.1071372642579931</v>
      </c>
      <c r="F86">
        <f t="shared" si="5"/>
        <v>25</v>
      </c>
    </row>
    <row r="87" spans="1:6">
      <c r="A87">
        <f t="shared" si="7"/>
        <v>636.25355966552775</v>
      </c>
      <c r="B87">
        <f t="shared" si="6"/>
        <v>9.466594580344756</v>
      </c>
      <c r="C87">
        <f t="shared" si="4"/>
        <v>0.1</v>
      </c>
      <c r="D87">
        <f t="shared" si="3"/>
        <v>1.8568326498607954E-5</v>
      </c>
      <c r="E87">
        <f t="shared" si="5"/>
        <v>6.1071372642579931</v>
      </c>
      <c r="F87">
        <f t="shared" si="5"/>
        <v>25</v>
      </c>
    </row>
    <row r="88" spans="1:6">
      <c r="A88">
        <f t="shared" si="7"/>
        <v>643.73889566159278</v>
      </c>
      <c r="B88">
        <f t="shared" si="6"/>
        <v>9.3681207709510979</v>
      </c>
      <c r="C88">
        <f t="shared" si="4"/>
        <v>0.1</v>
      </c>
      <c r="D88">
        <f t="shared" si="3"/>
        <v>1.8568326498607954E-5</v>
      </c>
      <c r="E88">
        <f t="shared" si="5"/>
        <v>6.1071372642579931</v>
      </c>
      <c r="F88">
        <f t="shared" si="5"/>
        <v>25</v>
      </c>
    </row>
    <row r="89" spans="1:6">
      <c r="A89">
        <f t="shared" si="7"/>
        <v>651.22423165765781</v>
      </c>
      <c r="B89">
        <f t="shared" si="6"/>
        <v>9.2719112961973575</v>
      </c>
      <c r="C89">
        <f t="shared" si="4"/>
        <v>0.1</v>
      </c>
      <c r="D89">
        <f t="shared" si="3"/>
        <v>1.8568326498607954E-5</v>
      </c>
      <c r="E89">
        <f t="shared" si="5"/>
        <v>6.1071372642579931</v>
      </c>
      <c r="F89">
        <f t="shared" si="5"/>
        <v>25</v>
      </c>
    </row>
    <row r="90" spans="1:6">
      <c r="A90">
        <f t="shared" si="7"/>
        <v>658.70956765372284</v>
      </c>
      <c r="B90">
        <f t="shared" si="6"/>
        <v>9.1778889436830156</v>
      </c>
      <c r="C90">
        <f t="shared" si="4"/>
        <v>0.1</v>
      </c>
      <c r="D90">
        <f t="shared" si="3"/>
        <v>1.8568326498607954E-5</v>
      </c>
      <c r="E90">
        <f t="shared" si="5"/>
        <v>6.1071372642579931</v>
      </c>
      <c r="F90">
        <f t="shared" si="5"/>
        <v>25</v>
      </c>
    </row>
    <row r="91" spans="1:6">
      <c r="A91">
        <f t="shared" si="7"/>
        <v>666.19490364978788</v>
      </c>
      <c r="B91">
        <f t="shared" si="6"/>
        <v>9.0859799720798815</v>
      </c>
      <c r="C91">
        <f t="shared" si="4"/>
        <v>0.1</v>
      </c>
      <c r="D91">
        <f t="shared" si="3"/>
        <v>1.8568326498607954E-5</v>
      </c>
      <c r="E91">
        <f t="shared" si="5"/>
        <v>6.1071372642579931</v>
      </c>
      <c r="F91">
        <f t="shared" si="5"/>
        <v>25</v>
      </c>
    </row>
    <row r="92" spans="1:6">
      <c r="A92">
        <f t="shared" si="7"/>
        <v>673.68023964585291</v>
      </c>
      <c r="B92">
        <f t="shared" si="6"/>
        <v>8.9961139182479251</v>
      </c>
      <c r="C92">
        <f t="shared" si="4"/>
        <v>0.1</v>
      </c>
      <c r="D92">
        <f t="shared" si="3"/>
        <v>1.8568326498607954E-5</v>
      </c>
      <c r="E92">
        <f t="shared" si="5"/>
        <v>6.1071372642579931</v>
      </c>
      <c r="F92">
        <f t="shared" si="5"/>
        <v>25</v>
      </c>
    </row>
    <row r="93" spans="1:6">
      <c r="A93">
        <f t="shared" si="7"/>
        <v>681.16557564191794</v>
      </c>
      <c r="B93">
        <f t="shared" si="6"/>
        <v>8.9082234170718131</v>
      </c>
      <c r="C93">
        <f t="shared" si="4"/>
        <v>0.1</v>
      </c>
      <c r="D93">
        <f t="shared" si="3"/>
        <v>1.8568326498607954E-5</v>
      </c>
      <c r="E93">
        <f t="shared" si="5"/>
        <v>6.1071372642579931</v>
      </c>
      <c r="F93">
        <f t="shared" si="5"/>
        <v>25</v>
      </c>
    </row>
    <row r="94" spans="1:6">
      <c r="A94">
        <f t="shared" si="7"/>
        <v>688.65091163798297</v>
      </c>
      <c r="B94">
        <f t="shared" si="6"/>
        <v>8.8222440330499943</v>
      </c>
      <c r="C94">
        <f t="shared" si="4"/>
        <v>0.1</v>
      </c>
      <c r="D94">
        <f t="shared" si="3"/>
        <v>1.8568326498607954E-5</v>
      </c>
      <c r="E94">
        <f t="shared" si="5"/>
        <v>6.1071372642579931</v>
      </c>
      <c r="F94">
        <f t="shared" si="5"/>
        <v>25</v>
      </c>
    </row>
    <row r="95" spans="1:6">
      <c r="A95">
        <f t="shared" si="7"/>
        <v>696.136247634048</v>
      </c>
      <c r="B95">
        <f t="shared" si="6"/>
        <v>8.7381141027516023</v>
      </c>
      <c r="C95">
        <f t="shared" si="4"/>
        <v>0.1</v>
      </c>
      <c r="D95">
        <f t="shared" si="3"/>
        <v>1.8568326498607954E-5</v>
      </c>
      <c r="E95">
        <f t="shared" si="5"/>
        <v>6.1071372642579931</v>
      </c>
      <c r="F95">
        <f t="shared" si="5"/>
        <v>25</v>
      </c>
    </row>
    <row r="96" spans="1:6">
      <c r="A96">
        <f t="shared" si="7"/>
        <v>703.62158363011304</v>
      </c>
      <c r="B96">
        <f t="shared" si="6"/>
        <v>8.6557745873316083</v>
      </c>
      <c r="C96">
        <f t="shared" si="4"/>
        <v>0.1</v>
      </c>
      <c r="D96">
        <f t="shared" si="3"/>
        <v>1.8568326498607954E-5</v>
      </c>
      <c r="E96">
        <f t="shared" si="5"/>
        <v>6.1071372642579931</v>
      </c>
      <c r="F96">
        <f t="shared" si="5"/>
        <v>25</v>
      </c>
    </row>
    <row r="97" spans="1:6">
      <c r="A97">
        <f t="shared" si="7"/>
        <v>711.10691962617807</v>
      </c>
      <c r="B97">
        <f t="shared" si="6"/>
        <v>8.575168934362944</v>
      </c>
      <c r="C97">
        <f t="shared" si="4"/>
        <v>0.1</v>
      </c>
      <c r="D97">
        <f t="shared" si="3"/>
        <v>1.8568326498607954E-5</v>
      </c>
      <c r="E97">
        <f t="shared" si="5"/>
        <v>6.1071372642579931</v>
      </c>
      <c r="F97">
        <f t="shared" si="5"/>
        <v>25</v>
      </c>
    </row>
    <row r="98" spans="1:6">
      <c r="A98">
        <f t="shared" si="7"/>
        <v>718.5922556222431</v>
      </c>
      <c r="B98">
        <f t="shared" si="6"/>
        <v>8.4962429483061008</v>
      </c>
      <c r="C98">
        <f t="shared" si="4"/>
        <v>0.1</v>
      </c>
      <c r="D98">
        <f t="shared" si="3"/>
        <v>1.8568326498607954E-5</v>
      </c>
      <c r="E98">
        <f t="shared" si="5"/>
        <v>6.1071372642579931</v>
      </c>
      <c r="F98">
        <f t="shared" si="5"/>
        <v>25</v>
      </c>
    </row>
    <row r="99" spans="1:6">
      <c r="A99">
        <f t="shared" si="7"/>
        <v>726.07759161830813</v>
      </c>
      <c r="B99">
        <f t="shared" si="6"/>
        <v>8.4189446689927188</v>
      </c>
      <c r="C99">
        <f t="shared" si="4"/>
        <v>0.1</v>
      </c>
      <c r="D99">
        <f t="shared" si="3"/>
        <v>1.8568326498607954E-5</v>
      </c>
      <c r="E99">
        <f t="shared" si="5"/>
        <v>6.1071372642579931</v>
      </c>
      <c r="F99">
        <f t="shared" si="5"/>
        <v>25</v>
      </c>
    </row>
    <row r="100" spans="1:6">
      <c r="A100">
        <f t="shared" si="7"/>
        <v>733.56292761437317</v>
      </c>
      <c r="B100">
        <f t="shared" si="6"/>
        <v>8.3432242575506006</v>
      </c>
      <c r="C100">
        <f t="shared" si="4"/>
        <v>0.1</v>
      </c>
      <c r="D100">
        <f t="shared" si="3"/>
        <v>1.8568326498607954E-5</v>
      </c>
      <c r="E100">
        <f t="shared" si="5"/>
        <v>6.1071372642579931</v>
      </c>
      <c r="F100">
        <f t="shared" si="5"/>
        <v>25</v>
      </c>
    </row>
    <row r="101" spans="1:6">
      <c r="A101">
        <f t="shared" si="7"/>
        <v>741.0482636104382</v>
      </c>
      <c r="B101">
        <f t="shared" si="6"/>
        <v>8.2690338892438984</v>
      </c>
      <c r="C101">
        <f t="shared" si="4"/>
        <v>0.1</v>
      </c>
      <c r="D101">
        <f t="shared" si="3"/>
        <v>1.8568326498607954E-5</v>
      </c>
      <c r="E101">
        <f t="shared" si="5"/>
        <v>6.1071372642579931</v>
      </c>
      <c r="F101">
        <f t="shared" si="5"/>
        <v>25</v>
      </c>
    </row>
    <row r="102" spans="1:6">
      <c r="A102">
        <f t="shared" si="7"/>
        <v>748.53359960650323</v>
      </c>
      <c r="B102">
        <f t="shared" si="6"/>
        <v>8.1963276527442908</v>
      </c>
      <c r="C102">
        <f t="shared" si="4"/>
        <v>0.1</v>
      </c>
      <c r="D102">
        <f t="shared" si="3"/>
        <v>1.8568326498607954E-5</v>
      </c>
      <c r="E102">
        <f t="shared" si="5"/>
        <v>6.1071372642579931</v>
      </c>
      <c r="F102">
        <f t="shared" si="5"/>
        <v>25</v>
      </c>
    </row>
    <row r="103" spans="1:6">
      <c r="A103">
        <f t="shared" si="7"/>
        <v>756.01893560256826</v>
      </c>
      <c r="B103">
        <f t="shared" si="6"/>
        <v>8.1250614553873532</v>
      </c>
      <c r="C103">
        <f t="shared" si="4"/>
        <v>0.1</v>
      </c>
      <c r="D103">
        <f t="shared" si="3"/>
        <v>1.8568326498607954E-5</v>
      </c>
      <c r="E103">
        <f t="shared" si="5"/>
        <v>6.1071372642579931</v>
      </c>
      <c r="F103">
        <f t="shared" si="5"/>
        <v>25</v>
      </c>
    </row>
    <row r="104" spans="1:6">
      <c r="A104">
        <f t="shared" si="7"/>
        <v>763.5042715986333</v>
      </c>
      <c r="B104">
        <f t="shared" si="6"/>
        <v>8.0551929340032551</v>
      </c>
      <c r="C104">
        <f t="shared" si="4"/>
        <v>0.1</v>
      </c>
      <c r="D104">
        <f t="shared" si="3"/>
        <v>1.8568326498607954E-5</v>
      </c>
      <c r="E104">
        <f t="shared" si="5"/>
        <v>6.1071372642579931</v>
      </c>
      <c r="F104">
        <f t="shared" si="5"/>
        <v>25</v>
      </c>
    </row>
    <row r="105" spans="1:6">
      <c r="A105">
        <f t="shared" si="7"/>
        <v>770.98960759469833</v>
      </c>
      <c r="B105">
        <f t="shared" si="6"/>
        <v>7.9866813709429092</v>
      </c>
      <c r="C105">
        <f t="shared" si="4"/>
        <v>0.1</v>
      </c>
      <c r="D105">
        <f t="shared" si="3"/>
        <v>1.8568326498607954E-5</v>
      </c>
      <c r="E105">
        <f t="shared" si="5"/>
        <v>6.1071372642579931</v>
      </c>
      <c r="F105">
        <f t="shared" si="5"/>
        <v>25</v>
      </c>
    </row>
    <row r="106" spans="1:6">
      <c r="A106">
        <f t="shared" si="7"/>
        <v>778.47494359076336</v>
      </c>
      <c r="B106">
        <f t="shared" si="6"/>
        <v>7.9194876149497766</v>
      </c>
      <c r="C106">
        <f t="shared" si="4"/>
        <v>0.1</v>
      </c>
      <c r="D106">
        <f t="shared" si="3"/>
        <v>1.8568326498607954E-5</v>
      </c>
      <c r="E106">
        <f t="shared" si="5"/>
        <v>6.1071372642579931</v>
      </c>
      <c r="F106">
        <f t="shared" si="5"/>
        <v>25</v>
      </c>
    </row>
    <row r="107" spans="1:6">
      <c r="A107">
        <f t="shared" si="7"/>
        <v>785.96027958682839</v>
      </c>
      <c r="B107">
        <f t="shared" si="6"/>
        <v>7.8535740065542186</v>
      </c>
      <c r="C107">
        <f t="shared" si="4"/>
        <v>0.1</v>
      </c>
      <c r="D107">
        <f t="shared" si="3"/>
        <v>1.8568326498607954E-5</v>
      </c>
      <c r="E107">
        <f t="shared" si="5"/>
        <v>6.1071372642579931</v>
      </c>
      <c r="F107">
        <f t="shared" si="5"/>
        <v>25</v>
      </c>
    </row>
    <row r="108" spans="1:6">
      <c r="A108">
        <f t="shared" si="7"/>
        <v>793.44561558289342</v>
      </c>
      <c r="B108">
        <f t="shared" si="6"/>
        <v>7.7889043076916815</v>
      </c>
      <c r="C108">
        <f t="shared" si="4"/>
        <v>0.1</v>
      </c>
      <c r="D108">
        <f t="shared" ref="D108:D113" si="8">D107</f>
        <v>1.8568326498607954E-5</v>
      </c>
      <c r="E108">
        <f t="shared" si="5"/>
        <v>6.1071372642579931</v>
      </c>
      <c r="F108">
        <f t="shared" si="5"/>
        <v>25</v>
      </c>
    </row>
    <row r="109" spans="1:6">
      <c r="A109">
        <f t="shared" si="7"/>
        <v>800.93095157895846</v>
      </c>
      <c r="B109">
        <f t="shared" si="6"/>
        <v>7.7254436352683378</v>
      </c>
      <c r="C109">
        <f t="shared" ref="C109:C113" si="9">C107</f>
        <v>0.1</v>
      </c>
      <c r="D109">
        <f t="shared" si="8"/>
        <v>1.8568326498607954E-5</v>
      </c>
      <c r="E109">
        <f t="shared" ref="E109:F113" si="10">E107</f>
        <v>6.1071372642579931</v>
      </c>
      <c r="F109">
        <f t="shared" si="10"/>
        <v>25</v>
      </c>
    </row>
    <row r="110" spans="1:6">
      <c r="A110">
        <f t="shared" si="7"/>
        <v>808.41628757502349</v>
      </c>
      <c r="B110">
        <f t="shared" si="6"/>
        <v>7.6631583984182674</v>
      </c>
      <c r="C110">
        <f t="shared" si="9"/>
        <v>0.1</v>
      </c>
      <c r="D110">
        <f t="shared" si="8"/>
        <v>1.8568326498607954E-5</v>
      </c>
      <c r="E110">
        <f t="shared" si="10"/>
        <v>6.1071372642579931</v>
      </c>
      <c r="F110">
        <f t="shared" si="10"/>
        <v>25</v>
      </c>
    </row>
    <row r="111" spans="1:6">
      <c r="A111">
        <f t="shared" si="7"/>
        <v>815.90162357108852</v>
      </c>
      <c r="B111">
        <f t="shared" si="6"/>
        <v>7.602016239215061</v>
      </c>
      <c r="C111">
        <f t="shared" si="9"/>
        <v>0.1</v>
      </c>
      <c r="D111">
        <f t="shared" si="8"/>
        <v>1.8568326498607954E-5</v>
      </c>
      <c r="E111">
        <f t="shared" si="10"/>
        <v>6.1071372642579931</v>
      </c>
      <c r="F111">
        <f t="shared" si="10"/>
        <v>25</v>
      </c>
    </row>
    <row r="112" spans="1:6">
      <c r="A112">
        <f t="shared" si="7"/>
        <v>823.38695956715355</v>
      </c>
      <c r="B112">
        <f t="shared" si="6"/>
        <v>7.5419859766179842</v>
      </c>
      <c r="C112">
        <f t="shared" si="9"/>
        <v>0.1</v>
      </c>
      <c r="D112">
        <f t="shared" si="8"/>
        <v>1.8568326498607954E-5</v>
      </c>
      <c r="E112">
        <f t="shared" si="10"/>
        <v>6.1071372642579931</v>
      </c>
      <c r="F112">
        <f t="shared" si="10"/>
        <v>25</v>
      </c>
    </row>
    <row r="113" spans="1:6">
      <c r="A113">
        <f t="shared" si="7"/>
        <v>830.87229556321859</v>
      </c>
      <c r="B113">
        <f t="shared" si="6"/>
        <v>7.4830375534486713</v>
      </c>
      <c r="C113">
        <f t="shared" si="9"/>
        <v>0.1</v>
      </c>
      <c r="D113">
        <f t="shared" si="8"/>
        <v>1.8568326498607954E-5</v>
      </c>
      <c r="E113">
        <f t="shared" si="10"/>
        <v>6.1071372642579931</v>
      </c>
      <c r="F113">
        <f t="shared" si="10"/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1B45E-557A-9A44-B283-B887265B6813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C7E7-B5A3-5348-94D2-219DC38FDA3E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Guideline Calculator</vt:lpstr>
      <vt:lpstr>Plot Data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Z. Bazant</dc:creator>
  <cp:lastModifiedBy>Martin Z. Bazant</cp:lastModifiedBy>
  <dcterms:created xsi:type="dcterms:W3CDTF">2020-08-15T17:48:06Z</dcterms:created>
  <dcterms:modified xsi:type="dcterms:W3CDTF">2021-01-20T07:44:09Z</dcterms:modified>
</cp:coreProperties>
</file>